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3.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Settings" sheetId="2" state="visible" r:id="rId4"/>
    <sheet name="WBS Plan" sheetId="3" state="visible" r:id="rId5"/>
    <sheet name="Workstreams" sheetId="4" state="visible" r:id="rId6"/>
    <sheet name="Gates" sheetId="5" state="visible" r:id="rId7"/>
    <sheet name="Estimator" sheetId="6" state="visible" r:id="rId8"/>
    <sheet name="Self-Check" sheetId="7" state="visible" r:id="rId9"/>
    <sheet name="RAID" sheetId="8" state="visible" r:id="rId10"/>
  </sheets>
  <definedNames>
    <definedName function="false" hidden="false" localSheetId="2" name="_xlnm.Print_Titles" vbProcedure="false">'WBS Plan'!$6:$6</definedName>
    <definedName function="false" hidden="true" localSheetId="2" name="_xlnm._FilterDatabase" vbProcedure="false">'WBS Plan'!$A$6:$T$99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<sst xmlns="http://schemas.openxmlformats.org/spreadsheetml/2006/main" count="1373" uniqueCount="735">
  <si>
    <t xml:space="preserve">Field Service to Project Operations Transition Plan</t>
  </si>
  <si>
    <t xml:space="preserve">Companion workbook to the Managed ERP Services article on the February 28, 2027 deprecation. Prepared September 28, 2026.</t>
  </si>
  <si>
    <t xml:space="preserve">What this is</t>
  </si>
  <si>
    <t xml:space="preserve">A rough, editable plan to move from the legacy Dynamics 365 Field Service integration with finance and operations to the Field Service and Project Operations integration before Microsoft's February 28, 2027 end date. It is a reference plan for a medium-complexity scope starting October 5, 2026 with go-live on February 8, 2027.</t>
  </si>
  <si>
    <t xml:space="preserve">Sheets</t>
  </si>
  <si>
    <t xml:space="preserve">Settings: status date, key dates, holidays.  WBS Plan: 85 tasks and 8 workstream summaries with a weekly Gantt.  Workstreams: roll-up by workstream.  Gates: G1-G5 and go-live with exit criteria.  Estimator: complexity matrix and calculator.  Self-Check: 12-question readiness score.  RAID: risks, assumptions, issues, dependencies.</t>
  </si>
  <si>
    <t xml:space="preserve">How to use it</t>
  </si>
  <si>
    <t xml:space="preserve">1) Set the as-of date on Settings each week.  2) Use the Estimator to find your complexity cell; shift planned dates on WBS Plan if your cell is not medium/medium.  3) Fill 'Assigned to' for every task.  4) Each week update Status, % complete and Actual finish.  5) Review the Schedule flag, Workstreams roll-up and Gates at steering.</t>
  </si>
  <si>
    <t xml:space="preserve">Cell legend</t>
  </si>
  <si>
    <t xml:space="preserve">Yellow fill = cells you update.  Blue text = planned inputs you may change (dates, estimates).  Black text = formulas; do not overwrite.  Green text = values pulled from another sheet.</t>
  </si>
  <si>
    <t xml:space="preserve">Schedule flags</t>
  </si>
  <si>
    <t xml:space="preserve">On plan: not yet due.  Start due: start date reached with 0% complete.  Overdue: finish date passed and not complete.  Past deadline: planned finish after February 28, 2027 (hypercare tasks excepted).  Done: status is Complete.</t>
  </si>
  <si>
    <t xml:space="preserve">Example update</t>
  </si>
  <si>
    <t xml:space="preserve">Task 1.1 'Mobilize program' on Oct 7: Status = Complete, % complete = 100%, Actual finish = 07-Oct-26. Its flag turns to Done and WS1 progress rises.</t>
  </si>
  <si>
    <t xml:space="preserve">MS Project / Smartsheet</t>
  </si>
  <si>
    <t xml:space="preserve">Columns A-N import cleanly: Task ID, WBS, Level (outline), Task name, Start, Finish, Predecessors (Task IDs), Owner (resource). Predecessors are finish-to-start by default; adjust overlaps after import.</t>
  </si>
  <si>
    <t xml:space="preserve">Key Microsoft sources</t>
  </si>
  <si>
    <t xml:space="preserve">Feature deprecations: learn.microsoft.com/en-us/dynamics365/field-service/deprecations-field-service  |  Integration overview: learn.microsoft.com/en-us/dynamics365/field-service/project-operations-integration  |  Setup guide: learn.microsoft.com/en-us/dynamics365/field-service/project-operations-integration-setup  (all checked September 28, 2026).</t>
  </si>
  <si>
    <t xml:space="preserve">Caveats</t>
  </si>
  <si>
    <t xml:space="preserve">Durations, thresholds and effort shares are estimates for mid-market organizations, not Microsoft guidance or a quote. Validate licensing with your licensing advisor.</t>
  </si>
  <si>
    <t xml:space="preserve">Contact</t>
  </si>
  <si>
    <t xml:space="preserve">Managed ERP Services, Houston, TX  |  start@managederpservices.com  |  +1-832-449-1520</t>
  </si>
  <si>
    <t xml:space="preserve">Plan Settings</t>
  </si>
  <si>
    <t xml:space="preserve">Change the yellow cells; every date-driven formula in the workbook reads from this sheet.</t>
  </si>
  <si>
    <t xml:space="preserve">Setting</t>
  </si>
  <si>
    <t xml:space="preserve">Value</t>
  </si>
  <si>
    <t xml:space="preserve">Note</t>
  </si>
  <si>
    <t xml:space="preserve">As-of date (status date)</t>
  </si>
  <si>
    <t xml:space="preserve">Replace with =TODAY() to keep flags live, or set to your weekly status date.</t>
  </si>
  <si>
    <t xml:space="preserve">Program start (Monday)</t>
  </si>
  <si>
    <t xml:space="preserve">Reference plan start. Planned task dates on 'WBS Plan' are entered, not derived.</t>
  </si>
  <si>
    <t xml:space="preserve">Target go-live</t>
  </si>
  <si>
    <t xml:space="preserve">Monday after the Feb 6-7 cutover weekend.</t>
  </si>
  <si>
    <t xml:space="preserve">Hypercare exit</t>
  </si>
  <si>
    <t xml:space="preserve">Gate G5.</t>
  </si>
  <si>
    <t xml:space="preserve">Microsoft end date for legacy FS-F&amp;O integration</t>
  </si>
  <si>
    <t xml:space="preserve">Source: learn.microsoft.com/en-us/dynamics365/field-service/deprecations-field-service (checked Sep 28, 2026).</t>
  </si>
  <si>
    <t xml:space="preserve">Holiday freeze start</t>
  </si>
  <si>
    <t xml:space="preserve">No build or test work planned.</t>
  </si>
  <si>
    <t xml:space="preserve">Holiday freeze end</t>
  </si>
  <si>
    <t xml:space="preserve">Calendar days from as-of date to Microsoft end date</t>
  </si>
  <si>
    <t xml:space="preserve">Calendar days of buffer between go-live and end date</t>
  </si>
  <si>
    <t xml:space="preserve">Working days from program start to go-live (net of holidays)</t>
  </si>
  <si>
    <t xml:space="preserve">Non-working days (used by NETWORKDAYS)</t>
  </si>
  <si>
    <t xml:space="preserve">Date</t>
  </si>
  <si>
    <t xml:space="preserve">Reason</t>
  </si>
  <si>
    <t xml:space="preserve">Thanksgiving</t>
  </si>
  <si>
    <t xml:space="preserve">Day after Thanksgiving</t>
  </si>
  <si>
    <t xml:space="preserve">Holiday freeze</t>
  </si>
  <si>
    <t xml:space="preserve">Add company holidays (e.g., MLK Day Jan 18, Presidents' Day Feb 15) in B20:B40 if you observe them.</t>
  </si>
  <si>
    <t xml:space="preserve">Field Service to Project Operations Transition - Work Breakdown Structure</t>
  </si>
  <si>
    <t xml:space="preserve">Reference plan for a medium-complexity scope. Edit yellow columns weekly; grey-headed columns are formulas.</t>
  </si>
  <si>
    <t xml:space="preserve">As of</t>
  </si>
  <si>
    <t xml:space="preserve">Go-live</t>
  </si>
  <si>
    <t xml:space="preserve">Microsoft end date</t>
  </si>
  <si>
    <t xml:space="preserve">Freeze</t>
  </si>
  <si>
    <t xml:space="preserve">Overall % complete</t>
  </si>
  <si>
    <t xml:space="preserve">Legend:</t>
  </si>
  <si>
    <t xml:space="preserve">Yellow = you update</t>
  </si>
  <si>
    <t xml:space="preserve">Blue text = planned input</t>
  </si>
  <si>
    <t xml:space="preserve">Black = formula</t>
  </si>
  <si>
    <t xml:space="preserve">Gantt: blue task, navy summary, orange milestone; grey header = holiday freeze; red header = end-date week</t>
  </si>
  <si>
    <t xml:space="preserve">W1</t>
  </si>
  <si>
    <t xml:space="preserve">W2</t>
  </si>
  <si>
    <t xml:space="preserve">W3</t>
  </si>
  <si>
    <t xml:space="preserve">W4</t>
  </si>
  <si>
    <t xml:space="preserve">W5</t>
  </si>
  <si>
    <t xml:space="preserve">W6</t>
  </si>
  <si>
    <t xml:space="preserve">W7</t>
  </si>
  <si>
    <t xml:space="preserve">W8</t>
  </si>
  <si>
    <t xml:space="preserve">W9</t>
  </si>
  <si>
    <t xml:space="preserve">W10</t>
  </si>
  <si>
    <t xml:space="preserve">W11</t>
  </si>
  <si>
    <t xml:space="preserve">W12</t>
  </si>
  <si>
    <t xml:space="preserve">W13</t>
  </si>
  <si>
    <t xml:space="preserve">W14</t>
  </si>
  <si>
    <t xml:space="preserve">W15</t>
  </si>
  <si>
    <t xml:space="preserve">W16</t>
  </si>
  <si>
    <t xml:space="preserve">W17</t>
  </si>
  <si>
    <t xml:space="preserve">W18</t>
  </si>
  <si>
    <t xml:space="preserve">W19</t>
  </si>
  <si>
    <t xml:space="preserve">W20</t>
  </si>
  <si>
    <t xml:space="preserve">W21</t>
  </si>
  <si>
    <t xml:space="preserve">W22</t>
  </si>
  <si>
    <t xml:space="preserve">Task ID</t>
  </si>
  <si>
    <t xml:space="preserve">WBS</t>
  </si>
  <si>
    <t xml:space="preserve">Level</t>
  </si>
  <si>
    <t xml:space="preserve">Workstream</t>
  </si>
  <si>
    <t xml:space="preserve">Phase</t>
  </si>
  <si>
    <t xml:space="preserve">Task / Deliverable</t>
  </si>
  <si>
    <t xml:space="preserve">Type</t>
  </si>
  <si>
    <t xml:space="preserve">Owner (role)</t>
  </si>
  <si>
    <t xml:space="preserve">Assigned to</t>
  </si>
  <si>
    <t xml:space="preserve">Planned start</t>
  </si>
  <si>
    <t xml:space="preserve">Planned finish</t>
  </si>
  <si>
    <t xml:space="preserve">Working days</t>
  </si>
  <si>
    <t xml:space="preserve">Predecessors (Task ID)</t>
  </si>
  <si>
    <t xml:space="preserve">Predecessors (WBS)</t>
  </si>
  <si>
    <t xml:space="preserve">Status</t>
  </si>
  <si>
    <t xml:space="preserve">% complete</t>
  </si>
  <si>
    <t xml:space="preserve">Actual finish</t>
  </si>
  <si>
    <t xml:space="preserve">Schedule flag</t>
  </si>
  <si>
    <t xml:space="preserve">Exit criteria / deliverable</t>
  </si>
  <si>
    <t xml:space="preserve">Notes / risks</t>
  </si>
  <si>
    <t xml:space="preserve">1</t>
  </si>
  <si>
    <t xml:space="preserve">WS1 Program Management &amp; Governance</t>
  </si>
  <si>
    <t xml:space="preserve">All</t>
  </si>
  <si>
    <t xml:space="preserve">Summary</t>
  </si>
  <si>
    <t xml:space="preserve">1.1</t>
  </si>
  <si>
    <t xml:space="preserve">Assess</t>
  </si>
  <si>
    <t xml:space="preserve">Mobilize program: confirm sponsor, program owner and budget envelope</t>
  </si>
  <si>
    <t xml:space="preserve">Task</t>
  </si>
  <si>
    <t xml:space="preserve">Sponsor / Program Manager</t>
  </si>
  <si>
    <t xml:space="preserve">Not started</t>
  </si>
  <si>
    <t xml:space="preserve">Program charter; sponsor and owner named</t>
  </si>
  <si>
    <t xml:space="preserve">1.2</t>
  </si>
  <si>
    <t xml:space="preserve">Stand up governance: weekly steering, RAID log, decision log, 48-hour decision rule</t>
  </si>
  <si>
    <t xml:space="preserve">Program Manager</t>
  </si>
  <si>
    <t xml:space="preserve">2</t>
  </si>
  <si>
    <t xml:space="preserve">Governance cadence and logs live</t>
  </si>
  <si>
    <t xml:space="preserve">1.3</t>
  </si>
  <si>
    <t xml:space="preserve">Build integrated plan and budget baseline</t>
  </si>
  <si>
    <t xml:space="preserve">3</t>
  </si>
  <si>
    <t xml:space="preserve">Baselined plan and budget</t>
  </si>
  <si>
    <t xml:space="preserve">1.4</t>
  </si>
  <si>
    <t xml:space="preserve">Secure delivery team / partner through March 2027</t>
  </si>
  <si>
    <t xml:space="preserve">Signed SOW or resource plan</t>
  </si>
  <si>
    <t xml:space="preserve">1.5</t>
  </si>
  <si>
    <t xml:space="preserve">G1 - Scope agreed (assessment signed off)</t>
  </si>
  <si>
    <t xml:space="preserve">Milestone</t>
  </si>
  <si>
    <t xml:space="preserve">Sponsor</t>
  </si>
  <si>
    <t xml:space="preserve">18,31,4,5</t>
  </si>
  <si>
    <t xml:space="preserve">2.5, 3.3, 1.3, 1.4</t>
  </si>
  <si>
    <t xml:space="preserve">Impact assessment, deployment model, must-do scope, budget approved</t>
  </si>
  <si>
    <t xml:space="preserve">1.6</t>
  </si>
  <si>
    <t xml:space="preserve">Design</t>
  </si>
  <si>
    <t xml:space="preserve">G2 - Design signed off</t>
  </si>
  <si>
    <t xml:space="preserve">Sponsor / Controller</t>
  </si>
  <si>
    <t xml:space="preserve">27,54,64</t>
  </si>
  <si>
    <t xml:space="preserve">2.14, 5.2, 6.2</t>
  </si>
  <si>
    <t xml:space="preserve">Signed solution design, data mapping, cutover strategy</t>
  </si>
  <si>
    <t xml:space="preserve">1.7</t>
  </si>
  <si>
    <t xml:space="preserve">Build</t>
  </si>
  <si>
    <t xml:space="preserve">G3 - Build complete in sandbox</t>
  </si>
  <si>
    <t xml:space="preserve">50,57</t>
  </si>
  <si>
    <t xml:space="preserve">4.12, 5.5</t>
  </si>
  <si>
    <t xml:space="preserve">Integration enabled in sandbox; mock load 1 reconciled</t>
  </si>
  <si>
    <t xml:space="preserve">1.8</t>
  </si>
  <si>
    <t xml:space="preserve">Test</t>
  </si>
  <si>
    <t xml:space="preserve">G4 - Go / no-go decision</t>
  </si>
  <si>
    <t xml:space="preserve">71,61,80,37</t>
  </si>
  <si>
    <t xml:space="preserve">6.9, 5.9, 7.8, 3.9</t>
  </si>
  <si>
    <t xml:space="preserve">UAT signed; no open critical defects; users trained</t>
  </si>
  <si>
    <t xml:space="preserve">1.9</t>
  </si>
  <si>
    <t xml:space="preserve">Hypercare</t>
  </si>
  <si>
    <t xml:space="preserve">G5 - Live and stable (hypercare exit)</t>
  </si>
  <si>
    <t xml:space="preserve">92</t>
  </si>
  <si>
    <t xml:space="preserve">8.11</t>
  </si>
  <si>
    <t xml:space="preserve">Clean daily reconciliations; legacy removed</t>
  </si>
  <si>
    <t xml:space="preserve">1.10</t>
  </si>
  <si>
    <t xml:space="preserve">Weekly status reporting and steering (recurring)</t>
  </si>
  <si>
    <t xml:space="preserve">Weekly status pack; decisions logged</t>
  </si>
  <si>
    <t xml:space="preserve">1.11</t>
  </si>
  <si>
    <t xml:space="preserve">Phase 2 backlog and lessons learned</t>
  </si>
  <si>
    <t xml:space="preserve">90</t>
  </si>
  <si>
    <t xml:space="preserve">8.9</t>
  </si>
  <si>
    <t xml:space="preserve">Prioritized Phase 2 backlog</t>
  </si>
  <si>
    <t xml:space="preserve">WS2 Process &amp; Solution Design</t>
  </si>
  <si>
    <t xml:space="preserve">2.1</t>
  </si>
  <si>
    <t xml:space="preserve">Discovery workshops with service operations, project accounting and finance</t>
  </si>
  <si>
    <t xml:space="preserve">Solution Architect</t>
  </si>
  <si>
    <t xml:space="preserve">Workshop notes and pain points</t>
  </si>
  <si>
    <t xml:space="preserve">2.2</t>
  </si>
  <si>
    <t xml:space="preserve">Document current-state work order to F&amp;O posting flows</t>
  </si>
  <si>
    <t xml:space="preserve">Functional Consultant (F&amp;O)</t>
  </si>
  <si>
    <t xml:space="preserve">Current-state process map</t>
  </si>
  <si>
    <t xml:space="preserve">2.3</t>
  </si>
  <si>
    <t xml:space="preserve">Evaluate deployment models (FS + F&amp;SCM vs FS + PO + F&amp;SCM)</t>
  </si>
  <si>
    <t xml:space="preserve">14</t>
  </si>
  <si>
    <t xml:space="preserve">Deployment model recommendation</t>
  </si>
  <si>
    <t xml:space="preserve">2.4</t>
  </si>
  <si>
    <t xml:space="preserve">Define must-do vs Phase 2 scope (minimum viable transition)</t>
  </si>
  <si>
    <t xml:space="preserve">Solution Architect / Program Manager</t>
  </si>
  <si>
    <t xml:space="preserve">16,40</t>
  </si>
  <si>
    <t xml:space="preserve">2.3, 4.2</t>
  </si>
  <si>
    <t xml:space="preserve">Scope statement</t>
  </si>
  <si>
    <t xml:space="preserve">2.5</t>
  </si>
  <si>
    <t xml:space="preserve">Impact assessment report</t>
  </si>
  <si>
    <t xml:space="preserve">17,40,53</t>
  </si>
  <si>
    <t xml:space="preserve">2.4, 4.2, 5.1</t>
  </si>
  <si>
    <t xml:space="preserve">Impact assessment</t>
  </si>
  <si>
    <t xml:space="preserve">2.6</t>
  </si>
  <si>
    <t xml:space="preserve">Design: work order to project and contract line mapping</t>
  </si>
  <si>
    <t xml:space="preserve">6</t>
  </si>
  <si>
    <t xml:space="preserve">Mapping design</t>
  </si>
  <si>
    <t xml:space="preserve">2.7</t>
  </si>
  <si>
    <t xml:space="preserve">Design: project categories, cost and revenue, revenue recognition</t>
  </si>
  <si>
    <t xml:space="preserve">Functional Consultant (F&amp;O) / Controller</t>
  </si>
  <si>
    <t xml:space="preserve">Category and posting design</t>
  </si>
  <si>
    <t xml:space="preserve">2.8</t>
  </si>
  <si>
    <t xml:space="preserve">Design: company and legal entity alignment</t>
  </si>
  <si>
    <t xml:space="preserve">Legal entity mapping</t>
  </si>
  <si>
    <t xml:space="preserve">2.9</t>
  </si>
  <si>
    <t xml:space="preserve">Decide price/cost source (Field Service vs Project Operations) and MUL auto-approval</t>
  </si>
  <si>
    <t xml:space="preserve">Controller / Solution Architect</t>
  </si>
  <si>
    <t xml:space="preserve">20</t>
  </si>
  <si>
    <t xml:space="preserve">Documented decision</t>
  </si>
  <si>
    <t xml:space="preserve">2.10</t>
  </si>
  <si>
    <t xml:space="preserve">Design time entry flow and approvals (Field Service to Project Operations)</t>
  </si>
  <si>
    <t xml:space="preserve">Functional Consultant (FS/PO)</t>
  </si>
  <si>
    <t xml:space="preserve">19</t>
  </si>
  <si>
    <t xml:space="preserve">Time approval design</t>
  </si>
  <si>
    <t xml:space="preserve">2.11</t>
  </si>
  <si>
    <t xml:space="preserve">Design inventory: stocked products, warehouses, serial/batch tracking</t>
  </si>
  <si>
    <t xml:space="preserve">Functional Consultant (SCM)</t>
  </si>
  <si>
    <t xml:space="preserve">Inventory design</t>
  </si>
  <si>
    <t xml:space="preserve">2.12</t>
  </si>
  <si>
    <t xml:space="preserve">Open work order cutover strategy (close-out vs migrate)</t>
  </si>
  <si>
    <t xml:space="preserve">Solution Architect / Service Ops Lead</t>
  </si>
  <si>
    <t xml:space="preserve">Cutover strategy</t>
  </si>
  <si>
    <t xml:space="preserve">2.13</t>
  </si>
  <si>
    <t xml:space="preserve">Solution design document and configuration workbook</t>
  </si>
  <si>
    <t xml:space="preserve">22,23,24,25</t>
  </si>
  <si>
    <t xml:space="preserve">2.9, 2.10, 2.11, 2.12</t>
  </si>
  <si>
    <t xml:space="preserve">Solution design; config workbook</t>
  </si>
  <si>
    <t xml:space="preserve">2.14</t>
  </si>
  <si>
    <t xml:space="preserve">Design review and sign-off</t>
  </si>
  <si>
    <t xml:space="preserve">Sponsor / Controller / Service Ops Lead</t>
  </si>
  <si>
    <t xml:space="preserve">26</t>
  </si>
  <si>
    <t xml:space="preserve">Signed design</t>
  </si>
  <si>
    <t xml:space="preserve">WS3 Environments, Licensing &amp; Security</t>
  </si>
  <si>
    <t xml:space="preserve">3.1</t>
  </si>
  <si>
    <t xml:space="preserve">Check Field Service (8.8.142.0+) and Project Operations (4.162.0.0+) versions in all environments</t>
  </si>
  <si>
    <t xml:space="preserve">Platform Admin</t>
  </si>
  <si>
    <t xml:space="preserve">Version register</t>
  </si>
  <si>
    <t xml:space="preserve">3.2</t>
  </si>
  <si>
    <t xml:space="preserve">Protect current sandbox; agree environment strategy (build, test, UAT, legacy support)</t>
  </si>
  <si>
    <t xml:space="preserve">29</t>
  </si>
  <si>
    <t xml:space="preserve">Environment plan</t>
  </si>
  <si>
    <t xml:space="preserve">3.3</t>
  </si>
  <si>
    <t xml:space="preserve">Confirm licensing: Project Operations for installing user; Power Automate for recurring flow</t>
  </si>
  <si>
    <t xml:space="preserve">Platform Admin / Licensing Advisor</t>
  </si>
  <si>
    <t xml:space="preserve">16</t>
  </si>
  <si>
    <t xml:space="preserve">License requirement list</t>
  </si>
  <si>
    <t xml:space="preserve">3.4</t>
  </si>
  <si>
    <t xml:space="preserve">Procure licenses</t>
  </si>
  <si>
    <t xml:space="preserve">Platform Admin / Procurement</t>
  </si>
  <si>
    <t xml:space="preserve">31</t>
  </si>
  <si>
    <t xml:space="preserve">Licenses assigned</t>
  </si>
  <si>
    <t xml:space="preserve">3.5</t>
  </si>
  <si>
    <t xml:space="preserve">Copy production to build sandbox (F&amp;O and linked Dataverse)</t>
  </si>
  <si>
    <t xml:space="preserve">30</t>
  </si>
  <si>
    <t xml:space="preserve">Build sandbox ready</t>
  </si>
  <si>
    <t xml:space="preserve">3.6</t>
  </si>
  <si>
    <t xml:space="preserve">Upgrade Field Service and install/upgrade Project Operations in build sandbox</t>
  </si>
  <si>
    <t xml:space="preserve">33,32</t>
  </si>
  <si>
    <t xml:space="preserve">3.5, 3.4</t>
  </si>
  <si>
    <t xml:space="preserve">Sandbox on required versions</t>
  </si>
  <si>
    <t xml:space="preserve">3.7</t>
  </si>
  <si>
    <t xml:space="preserve">Security roles and integration flow owner account</t>
  </si>
  <si>
    <t xml:space="preserve">32</t>
  </si>
  <si>
    <t xml:space="preserve">Security matrix</t>
  </si>
  <si>
    <t xml:space="preserve">3.8</t>
  </si>
  <si>
    <t xml:space="preserve">Prepare UAT environment (refresh from production, apply build)</t>
  </si>
  <si>
    <t xml:space="preserve">34</t>
  </si>
  <si>
    <t xml:space="preserve">UAT environment ready</t>
  </si>
  <si>
    <t xml:space="preserve">3.9</t>
  </si>
  <si>
    <t xml:space="preserve">Cutover</t>
  </si>
  <si>
    <t xml:space="preserve">Production readiness: versions, licenses, roles, flow owner</t>
  </si>
  <si>
    <t xml:space="preserve">35</t>
  </si>
  <si>
    <t xml:space="preserve">Production readiness checklist</t>
  </si>
  <si>
    <t xml:space="preserve">4</t>
  </si>
  <si>
    <t xml:space="preserve">WS4 Integration &amp; Technical Build</t>
  </si>
  <si>
    <t xml:space="preserve">4.1</t>
  </si>
  <si>
    <t xml:space="preserve">Technical inventory: dual-write maps, plugins, flows, scripts, ISVs, integrations, reports</t>
  </si>
  <si>
    <t xml:space="preserve">Technical Lead</t>
  </si>
  <si>
    <t xml:space="preserve">Technical inventory</t>
  </si>
  <si>
    <t xml:space="preserve">4.2</t>
  </si>
  <si>
    <t xml:space="preserve">Size each customization: keep, refactor or retire</t>
  </si>
  <si>
    <t xml:space="preserve">39</t>
  </si>
  <si>
    <t xml:space="preserve">Refactor estimate</t>
  </si>
  <si>
    <t xml:space="preserve">4.3</t>
  </si>
  <si>
    <t xml:space="preserve">Install Project Operations dual-write map versions; activate manage stocked products</t>
  </si>
  <si>
    <t xml:space="preserve">34,7</t>
  </si>
  <si>
    <t xml:space="preserve">3.6, 1.6</t>
  </si>
  <si>
    <t xml:space="preserve">Maps running in sandbox</t>
  </si>
  <si>
    <t xml:space="preserve">4.4</t>
  </si>
  <si>
    <t xml:space="preserve">Enable virtual entity ProjInventOnHandEntity</t>
  </si>
  <si>
    <t xml:space="preserve">Virtual entity enabled</t>
  </si>
  <si>
    <t xml:space="preserve">4.5</t>
  </si>
  <si>
    <t xml:space="preserve">Uninstall legacy in build sandbox; install FS-PO integration package; enable toggle</t>
  </si>
  <si>
    <t xml:space="preserve">41,42</t>
  </si>
  <si>
    <t xml:space="preserve">4.3, 4.4</t>
  </si>
  <si>
    <t xml:space="preserve">New integration enabled in sandbox</t>
  </si>
  <si>
    <t xml:space="preserve">4.6</t>
  </si>
  <si>
    <t xml:space="preserve">Configure integration settings (auto-approve, price/cost source)</t>
  </si>
  <si>
    <t xml:space="preserve">43,22</t>
  </si>
  <si>
    <t xml:space="preserve">4.5, 2.9</t>
  </si>
  <si>
    <t xml:space="preserve">Settings configured</t>
  </si>
  <si>
    <t xml:space="preserve">4.7</t>
  </si>
  <si>
    <t xml:space="preserve">Configure projects, contracts, categories and price lists per design</t>
  </si>
  <si>
    <t xml:space="preserve">44</t>
  </si>
  <si>
    <t xml:space="preserve">Configured sandbox</t>
  </si>
  <si>
    <t xml:space="preserve">4.8</t>
  </si>
  <si>
    <t xml:space="preserve">Refactor plugins, flows and scripts on work order transactions</t>
  </si>
  <si>
    <t xml:space="preserve">Developer</t>
  </si>
  <si>
    <t xml:space="preserve">43,40</t>
  </si>
  <si>
    <t xml:space="preserve">4.5, 4.2</t>
  </si>
  <si>
    <t xml:space="preserve">Refactored code</t>
  </si>
  <si>
    <t xml:space="preserve">4.9</t>
  </si>
  <si>
    <t xml:space="preserve">Update downstream integrations (billing, payroll, portals)</t>
  </si>
  <si>
    <t xml:space="preserve">46</t>
  </si>
  <si>
    <t xml:space="preserve">Updated integrations</t>
  </si>
  <si>
    <t xml:space="preserve">4.10</t>
  </si>
  <si>
    <t xml:space="preserve">Rebuild critical reports (billing, work in progress, margin)</t>
  </si>
  <si>
    <t xml:space="preserve">BI Developer</t>
  </si>
  <si>
    <t xml:space="preserve">45</t>
  </si>
  <si>
    <t xml:space="preserve">Critical reports rebuilt</t>
  </si>
  <si>
    <t xml:space="preserve">4.11</t>
  </si>
  <si>
    <t xml:space="preserve">Review mobile offline profiles installed by the integration</t>
  </si>
  <si>
    <t xml:space="preserve">43</t>
  </si>
  <si>
    <t xml:space="preserve">Offline profile decision</t>
  </si>
  <si>
    <t xml:space="preserve">4.12</t>
  </si>
  <si>
    <t xml:space="preserve">Unit test and package solutions (ALM)</t>
  </si>
  <si>
    <t xml:space="preserve">46,47,48,49</t>
  </si>
  <si>
    <t xml:space="preserve">4.8, 4.9, 4.10, 4.11</t>
  </si>
  <si>
    <t xml:space="preserve">Deployable solution packages</t>
  </si>
  <si>
    <t xml:space="preserve">4.13</t>
  </si>
  <si>
    <t xml:space="preserve">Defect fixing during SIT and UAT</t>
  </si>
  <si>
    <t xml:space="preserve">50</t>
  </si>
  <si>
    <t xml:space="preserve">Defects closed</t>
  </si>
  <si>
    <t xml:space="preserve">5</t>
  </si>
  <si>
    <t xml:space="preserve">WS5 Data Migration &amp; Reconciliation</t>
  </si>
  <si>
    <t xml:space="preserve">5.1</t>
  </si>
  <si>
    <t xml:space="preserve">Data profiling: open work orders, projects, categories, products, service accounts</t>
  </si>
  <si>
    <t xml:space="preserve">Data Lead</t>
  </si>
  <si>
    <t xml:space="preserve">Data profile and volumes</t>
  </si>
  <si>
    <t xml:space="preserve">5.2</t>
  </si>
  <si>
    <t xml:space="preserve">Data mapping specification (legacy subprojects to projects and contract lines)</t>
  </si>
  <si>
    <t xml:space="preserve">Data Lead / Functional Consultant (F&amp;O)</t>
  </si>
  <si>
    <t xml:space="preserve">19,20</t>
  </si>
  <si>
    <t xml:space="preserve">2.6, 2.7</t>
  </si>
  <si>
    <t xml:space="preserve">Mapping specification</t>
  </si>
  <si>
    <t xml:space="preserve">5.3</t>
  </si>
  <si>
    <t xml:space="preserve">Master data cleansing (duplicates, missing categories, units of measure)</t>
  </si>
  <si>
    <t xml:space="preserve">Data Lead / Business Data Owners</t>
  </si>
  <si>
    <t xml:space="preserve">54</t>
  </si>
  <si>
    <t xml:space="preserve">Cleansed master data</t>
  </si>
  <si>
    <t xml:space="preserve">5.4</t>
  </si>
  <si>
    <t xml:space="preserve">Build load templates and scripts</t>
  </si>
  <si>
    <t xml:space="preserve">Load templates</t>
  </si>
  <si>
    <t xml:space="preserve">5.5</t>
  </si>
  <si>
    <t xml:space="preserve">Mock load 1 and reconciliation</t>
  </si>
  <si>
    <t xml:space="preserve">Data Lead / Finance</t>
  </si>
  <si>
    <t xml:space="preserve">56,45</t>
  </si>
  <si>
    <t xml:space="preserve">5.4, 4.7</t>
  </si>
  <si>
    <t xml:space="preserve">Mock 1 reconciliation</t>
  </si>
  <si>
    <t xml:space="preserve">5.6</t>
  </si>
  <si>
    <t xml:space="preserve">Mock load 2 (UAT data) and reconciliation</t>
  </si>
  <si>
    <t xml:space="preserve">57,36</t>
  </si>
  <si>
    <t xml:space="preserve">5.5, 3.8</t>
  </si>
  <si>
    <t xml:space="preserve">Mock 2 reconciliation</t>
  </si>
  <si>
    <t xml:space="preserve">5.7</t>
  </si>
  <si>
    <t xml:space="preserve">Open work order close-out campaign</t>
  </si>
  <si>
    <t xml:space="preserve">Service Ops Lead</t>
  </si>
  <si>
    <t xml:space="preserve">25</t>
  </si>
  <si>
    <t xml:space="preserve">Open work order count at target</t>
  </si>
  <si>
    <t xml:space="preserve">5.8</t>
  </si>
  <si>
    <t xml:space="preserve">Mock load 3 / dress rehearsal with cutover timings</t>
  </si>
  <si>
    <t xml:space="preserve">58</t>
  </si>
  <si>
    <t xml:space="preserve">Timed rehearsal results</t>
  </si>
  <si>
    <t xml:space="preserve">5.9</t>
  </si>
  <si>
    <t xml:space="preserve">Reconciliation sign-off by finance</t>
  </si>
  <si>
    <t xml:space="preserve">Controller</t>
  </si>
  <si>
    <t xml:space="preserve">60</t>
  </si>
  <si>
    <t xml:space="preserve">Signed reconciliation</t>
  </si>
  <si>
    <t xml:space="preserve">WS6 Testing &amp; Quality</t>
  </si>
  <si>
    <t xml:space="preserve">6.1</t>
  </si>
  <si>
    <t xml:space="preserve">Book named business testers (dispatch, field, project accounting, finance)</t>
  </si>
  <si>
    <t xml:space="preserve">Test Lead / Program Manager</t>
  </si>
  <si>
    <t xml:space="preserve">Tester roster for Jan 18-29</t>
  </si>
  <si>
    <t xml:space="preserve">6.2</t>
  </si>
  <si>
    <t xml:space="preserve">Test strategy and GL-posting scenario list (10-15 scenarios)</t>
  </si>
  <si>
    <t xml:space="preserve">Test Lead</t>
  </si>
  <si>
    <t xml:space="preserve">Test strategy</t>
  </si>
  <si>
    <t xml:space="preserve">6.3</t>
  </si>
  <si>
    <t xml:space="preserve">Write end-to-end test scripts (work order to MUL to actuals to journal to invoice)</t>
  </si>
  <si>
    <t xml:space="preserve">64</t>
  </si>
  <si>
    <t xml:space="preserve">Test scripts</t>
  </si>
  <si>
    <t xml:space="preserve">6.4</t>
  </si>
  <si>
    <t xml:space="preserve">System integration testing (SIT)</t>
  </si>
  <si>
    <t xml:space="preserve">50,58</t>
  </si>
  <si>
    <t xml:space="preserve">4.12, 5.6</t>
  </si>
  <si>
    <t xml:space="preserve">SIT results</t>
  </si>
  <si>
    <t xml:space="preserve">6.5</t>
  </si>
  <si>
    <t xml:space="preserve">F&amp;O regression testing (billing, inventory, month-end)</t>
  </si>
  <si>
    <t xml:space="preserve">66</t>
  </si>
  <si>
    <t xml:space="preserve">Regression results</t>
  </si>
  <si>
    <t xml:space="preserve">6.6</t>
  </si>
  <si>
    <t xml:space="preserve">Mobile offline sync testing on real devices</t>
  </si>
  <si>
    <t xml:space="preserve">49</t>
  </si>
  <si>
    <t xml:space="preserve">Device test log</t>
  </si>
  <si>
    <t xml:space="preserve">6.7</t>
  </si>
  <si>
    <t xml:space="preserve">User acceptance testing (UAT)</t>
  </si>
  <si>
    <t xml:space="preserve">Business Testers</t>
  </si>
  <si>
    <t xml:space="preserve">66,63</t>
  </si>
  <si>
    <t xml:space="preserve">6.4, 6.1</t>
  </si>
  <si>
    <t xml:space="preserve">UAT evidence</t>
  </si>
  <si>
    <t xml:space="preserve">6.8</t>
  </si>
  <si>
    <t xml:space="preserve">Cutover rehearsal in sandbox (uninstall legacy, enable new, load, reconcile)</t>
  </si>
  <si>
    <t xml:space="preserve">Cutover Manager</t>
  </si>
  <si>
    <t xml:space="preserve">82</t>
  </si>
  <si>
    <t xml:space="preserve">8.1</t>
  </si>
  <si>
    <t xml:space="preserve">Rehearsal report</t>
  </si>
  <si>
    <t xml:space="preserve">6.9</t>
  </si>
  <si>
    <t xml:space="preserve">UAT sign-off and go/no-go pack</t>
  </si>
  <si>
    <t xml:space="preserve">Test Lead / Sponsor</t>
  </si>
  <si>
    <t xml:space="preserve">69,70</t>
  </si>
  <si>
    <t xml:space="preserve">6.7, 6.8</t>
  </si>
  <si>
    <t xml:space="preserve">Signed UAT; go/no-go pack</t>
  </si>
  <si>
    <t xml:space="preserve">7</t>
  </si>
  <si>
    <t xml:space="preserve">WS7 Training &amp; Change Management</t>
  </si>
  <si>
    <t xml:space="preserve">7.1</t>
  </si>
  <si>
    <t xml:space="preserve">Stakeholder and impact analysis by role</t>
  </si>
  <si>
    <t xml:space="preserve">Change Lead</t>
  </si>
  <si>
    <t xml:space="preserve">Role impact matrix</t>
  </si>
  <si>
    <t xml:space="preserve">7.2</t>
  </si>
  <si>
    <t xml:space="preserve">Communications plan and announcements</t>
  </si>
  <si>
    <t xml:space="preserve">73</t>
  </si>
  <si>
    <t xml:space="preserve">Comms plan</t>
  </si>
  <si>
    <t xml:space="preserve">7.3</t>
  </si>
  <si>
    <t xml:space="preserve">Identify and onboard super users</t>
  </si>
  <si>
    <t xml:space="preserve">Super user network</t>
  </si>
  <si>
    <t xml:space="preserve">7.4</t>
  </si>
  <si>
    <t xml:space="preserve">Build role-based training materials and quick-reference cards</t>
  </si>
  <si>
    <t xml:space="preserve">Change Lead / Functional Consultants</t>
  </si>
  <si>
    <t xml:space="preserve">Training materials</t>
  </si>
  <si>
    <t xml:space="preserve">7.5</t>
  </si>
  <si>
    <t xml:space="preserve">Update standard operating procedures (dispatch, time approval, project accounting, month-end)</t>
  </si>
  <si>
    <t xml:space="preserve">Process Owners</t>
  </si>
  <si>
    <t xml:space="preserve">76</t>
  </si>
  <si>
    <t xml:space="preserve">Updated SOPs</t>
  </si>
  <si>
    <t xml:space="preserve">7.6</t>
  </si>
  <si>
    <t xml:space="preserve">Train</t>
  </si>
  <si>
    <t xml:space="preserve">Deliver role-based training (dispatch, project accounting, finance)</t>
  </si>
  <si>
    <t xml:space="preserve">Change Lead / Super Users</t>
  </si>
  <si>
    <t xml:space="preserve">Attendance log</t>
  </si>
  <si>
    <t xml:space="preserve">7.7</t>
  </si>
  <si>
    <t xml:space="preserve">Technician briefing (offline sync, time entry)</t>
  </si>
  <si>
    <t xml:space="preserve">68</t>
  </si>
  <si>
    <t xml:space="preserve">Briefing complete</t>
  </si>
  <si>
    <t xml:space="preserve">7.8</t>
  </si>
  <si>
    <t xml:space="preserve">Readiness check (ADKAR pulse survey)</t>
  </si>
  <si>
    <t xml:space="preserve">78</t>
  </si>
  <si>
    <t xml:space="preserve">Readiness results</t>
  </si>
  <si>
    <t xml:space="preserve">8</t>
  </si>
  <si>
    <t xml:space="preserve">WS8 Cutover, Hypercare &amp; Decommission</t>
  </si>
  <si>
    <t xml:space="preserve">Draft hour-by-hour cutover runbook</t>
  </si>
  <si>
    <t xml:space="preserve">Draft runbook</t>
  </si>
  <si>
    <t xml:space="preserve">8.2</t>
  </si>
  <si>
    <t xml:space="preserve">Finalize runbook timings after rehearsal</t>
  </si>
  <si>
    <t xml:space="preserve">70</t>
  </si>
  <si>
    <t xml:space="preserve">Final runbook</t>
  </si>
  <si>
    <t xml:space="preserve">8.3</t>
  </si>
  <si>
    <t xml:space="preserve">Communicate transaction freeze and cutover schedule</t>
  </si>
  <si>
    <t xml:space="preserve">83</t>
  </si>
  <si>
    <t xml:space="preserve">Cutover notice sent</t>
  </si>
  <si>
    <t xml:space="preserve">8.4</t>
  </si>
  <si>
    <t xml:space="preserve">Transaction freeze; final postings on legacy path</t>
  </si>
  <si>
    <t xml:space="preserve">Cutover Manager / Finance</t>
  </si>
  <si>
    <t xml:space="preserve">9</t>
  </si>
  <si>
    <t xml:space="preserve">Legacy postings complete</t>
  </si>
  <si>
    <t xml:space="preserve">8.5</t>
  </si>
  <si>
    <t xml:space="preserve">Uninstall legacy integration in production</t>
  </si>
  <si>
    <t xml:space="preserve">85</t>
  </si>
  <si>
    <t xml:space="preserve">Legacy uninstalled</t>
  </si>
  <si>
    <t xml:space="preserve">8.6</t>
  </si>
  <si>
    <t xml:space="preserve">Install and enable new integration in production; load open work orders</t>
  </si>
  <si>
    <t xml:space="preserve">Technical Lead / Data Lead</t>
  </si>
  <si>
    <t xml:space="preserve">86</t>
  </si>
  <si>
    <t xml:space="preserve">New integration live</t>
  </si>
  <si>
    <t xml:space="preserve">8.7</t>
  </si>
  <si>
    <t xml:space="preserve">Smoke test and reconcile first postings</t>
  </si>
  <si>
    <t xml:space="preserve">Test Lead / Finance</t>
  </si>
  <si>
    <t xml:space="preserve">87</t>
  </si>
  <si>
    <t xml:space="preserve">Smoke test passed</t>
  </si>
  <si>
    <t xml:space="preserve">8.8</t>
  </si>
  <si>
    <t xml:space="preserve">88</t>
  </si>
  <si>
    <t xml:space="preserve">Go-live confirmed</t>
  </si>
  <si>
    <t xml:space="preserve">Hypercare: daily reconciliation and defect triage</t>
  </si>
  <si>
    <t xml:space="preserve">Cutover Manager / Support Team</t>
  </si>
  <si>
    <t xml:space="preserve">89</t>
  </si>
  <si>
    <t xml:space="preserve">Daily reconciliation log</t>
  </si>
  <si>
    <t xml:space="preserve">8.10</t>
  </si>
  <si>
    <t xml:space="preserve">Decommission legacy components (solutions, maps, jobs)</t>
  </si>
  <si>
    <t xml:space="preserve">Legacy removed</t>
  </si>
  <si>
    <t xml:space="preserve">Hypercare exit report</t>
  </si>
  <si>
    <t xml:space="preserve">Exit report</t>
  </si>
  <si>
    <t xml:space="preserve">8.12</t>
  </si>
  <si>
    <t xml:space="preserve">Support February month-end close (first close on new path)</t>
  </si>
  <si>
    <t xml:space="preserve">Support Team / Finance</t>
  </si>
  <si>
    <t xml:space="preserve">February close completed</t>
  </si>
  <si>
    <t xml:space="preserve">Workstream Roll-up</t>
  </si>
  <si>
    <t xml:space="preserve">Counts, weighted progress and dates roll up from 'WBS Plan'. Effort share is an indicative input.</t>
  </si>
  <si>
    <t xml:space="preserve">Purpose</t>
  </si>
  <si>
    <t xml:space="preserve">Typical owner</t>
  </si>
  <si>
    <t xml:space="preserve">Key outputs</t>
  </si>
  <si>
    <t xml:space="preserve">Indicative effort share</t>
  </si>
  <si>
    <t xml:space="preserve">Tasks</t>
  </si>
  <si>
    <t xml:space="preserve">Complete</t>
  </si>
  <si>
    <t xml:space="preserve">Weighted % complete</t>
  </si>
  <si>
    <t xml:space="preserve">Overdue tasks</t>
  </si>
  <si>
    <t xml:space="preserve">Past-deadline tasks</t>
  </si>
  <si>
    <t xml:space="preserve">Keep scope, time, cost and decisions under control</t>
  </si>
  <si>
    <t xml:space="preserve">Client program manager with partner PM</t>
  </si>
  <si>
    <t xml:space="preserve">Integrated plan, weekly status, decision log</t>
  </si>
  <si>
    <t xml:space="preserve">Decide how service work becomes project financials</t>
  </si>
  <si>
    <t xml:space="preserve">Solution architect with service ops, project accounting, controller</t>
  </si>
  <si>
    <t xml:space="preserve">Signed solution design, configuration workbook</t>
  </si>
  <si>
    <t xml:space="preserve">Make sure the platform is ready and licensed</t>
  </si>
  <si>
    <t xml:space="preserve">IT platform administrator</t>
  </si>
  <si>
    <t xml:space="preserve">Ready environments, license confirmation, security matrix</t>
  </si>
  <si>
    <t xml:space="preserve">Build the new path and fix what depended on the old one</t>
  </si>
  <si>
    <t xml:space="preserve">Technical lead and developers</t>
  </si>
  <si>
    <t xml:space="preserve">Configured solution, deployable packages, rebuilt reports</t>
  </si>
  <si>
    <t xml:space="preserve">Move only the data that must move, and prove it balances</t>
  </si>
  <si>
    <t xml:space="preserve">Data lead with finance</t>
  </si>
  <si>
    <t xml:space="preserve">Load templates, reconciliation sign-off</t>
  </si>
  <si>
    <t xml:space="preserve">Prove the money flows correctly before go-live</t>
  </si>
  <si>
    <t xml:space="preserve">Test lead with named business testers</t>
  </si>
  <si>
    <t xml:space="preserve">Test evidence, defect log, UAT sign-off</t>
  </si>
  <si>
    <t xml:space="preserve">Get each role ready for the change it will see</t>
  </si>
  <si>
    <t xml:space="preserve">Change lead with super users</t>
  </si>
  <si>
    <t xml:space="preserve">Training materials, readiness results, comms plan</t>
  </si>
  <si>
    <t xml:space="preserve">Switch safely and leave nothing of the legacy path behind</t>
  </si>
  <si>
    <t xml:space="preserve">Cutover manager</t>
  </si>
  <si>
    <t xml:space="preserve">Runbook, go-live sign-off, hypercare exit report</t>
  </si>
  <si>
    <t xml:space="preserve">Total</t>
  </si>
  <si>
    <t xml:space="preserve">Effort share is an indicative split for a mid-market program, not a quote; adjust to your assessment.</t>
  </si>
  <si>
    <t xml:space="preserve">Gates and Milestones</t>
  </si>
  <si>
    <t xml:space="preserve">Dates and status pull from 'WBS Plan'. A gate passes only when every exit criterion has evidence.</t>
  </si>
  <si>
    <t xml:space="preserve">Gate</t>
  </si>
  <si>
    <t xml:space="preserve">Planned date</t>
  </si>
  <si>
    <t xml:space="preserve">Days before Microsoft end date</t>
  </si>
  <si>
    <t xml:space="preserve">Exit criteria</t>
  </si>
  <si>
    <t xml:space="preserve">Evidence required</t>
  </si>
  <si>
    <t xml:space="preserve">Decision owner</t>
  </si>
  <si>
    <t xml:space="preserve">G1 Scope agreed</t>
  </si>
  <si>
    <t xml:space="preserve">Impact assessment signed; deployment model chosen; must-do vs Phase 2 scope and budget approved; delivery team booked</t>
  </si>
  <si>
    <t xml:space="preserve">Signed impact assessment, scope statement, budget approval</t>
  </si>
  <si>
    <t xml:space="preserve">G2 Design signed off</t>
  </si>
  <si>
    <t xml:space="preserve">Solution design and configuration workbook signed by service ops, project accounting and controller; data mapping approved; cutover strategy agreed; licenses ordered</t>
  </si>
  <si>
    <t xml:space="preserve">Signed design, mapping spec, license PO</t>
  </si>
  <si>
    <t xml:space="preserve">G3 Build complete</t>
  </si>
  <si>
    <t xml:space="preserve">New integration enabled in sandbox; critical customizations refactored and unit tested; mock load 1 reconciled; critical reports rebuilt</t>
  </si>
  <si>
    <t xml:space="preserve">Unit test log, mock 1 reconciliation, report list</t>
  </si>
  <si>
    <t xml:space="preserve">G4 Go / no-go</t>
  </si>
  <si>
    <t xml:space="preserve">UAT signed; no open critical or high defects; mock 3 reconciled; cutover rehearsal within window; users trained; production ready</t>
  </si>
  <si>
    <t xml:space="preserve">UAT sign-off, defect log, rehearsal report, readiness results</t>
  </si>
  <si>
    <t xml:space="preserve">Legacy uninstalled in production; new integration enabled; smoke test passed; first postings reconciled</t>
  </si>
  <si>
    <t xml:space="preserve">Cutover checklist, reconciliation</t>
  </si>
  <si>
    <t xml:space="preserve">G5 Live and stable</t>
  </si>
  <si>
    <t xml:space="preserve">Two weeks of clean daily reconciliations; no critical defects; legacy components removed; Phase 2 backlog agreed</t>
  </si>
  <si>
    <t xml:space="preserve">Days before end date turns red below 14: a gate that close to February 28 leaves no room for a slip.</t>
  </si>
  <si>
    <t xml:space="preserve">Estimation Matrix and Complexity Calculator</t>
  </si>
  <si>
    <t xml:space="preserve">Rough mid-market estimates, not quotes. Blue/yellow cells are editable assumptions.</t>
  </si>
  <si>
    <t xml:space="preserve">Assumptions</t>
  </si>
  <si>
    <t xml:space="preserve">Go-live target used for latest-start calculation</t>
  </si>
  <si>
    <t xml:space="preserve">Two weeks of buffer before Feb 28, 2027.</t>
  </si>
  <si>
    <t xml:space="preserve">Holiday freeze (weeks)</t>
  </si>
  <si>
    <t xml:space="preserve">Weeks lost to the Dec 21 - Jan 1 freeze.</t>
  </si>
  <si>
    <t xml:space="preserve">As-of date</t>
  </si>
  <si>
    <t xml:space="preserve">From Settings.</t>
  </si>
  <si>
    <t xml:space="preserve">'Start within' warning window (days)</t>
  </si>
  <si>
    <t xml:space="preserve">Cells whose latest start falls inside this window turn amber.</t>
  </si>
  <si>
    <t xml:space="preserve">Matrix inputs (working weeks to go-live, excluding holiday freeze and hypercare)</t>
  </si>
  <si>
    <t xml:space="preserve">Data complexity</t>
  </si>
  <si>
    <t xml:space="preserve">Customization complexity</t>
  </si>
  <si>
    <t xml:space="preserve">Weeks (low)</t>
  </si>
  <si>
    <t xml:space="preserve">Weeks (high)</t>
  </si>
  <si>
    <t xml:space="preserve">Latest start (Monday)</t>
  </si>
  <si>
    <t xml:space="preserve">Key</t>
  </si>
  <si>
    <t xml:space="preserve">Low</t>
  </si>
  <si>
    <t xml:space="preserve">Medium</t>
  </si>
  <si>
    <t xml:space="preserve">High</t>
  </si>
  <si>
    <t xml:space="preserve">Matrix view</t>
  </si>
  <si>
    <t xml:space="preserve">Customization and integration complexity</t>
  </si>
  <si>
    <t xml:space="preserve">Data: High</t>
  </si>
  <si>
    <t xml:space="preserve">Data: Medium</t>
  </si>
  <si>
    <t xml:space="preserve">Data: Low</t>
  </si>
  <si>
    <t xml:space="preserve">Your organization: score each factor (Low / Medium / High)</t>
  </si>
  <si>
    <t xml:space="preserve">Example values are pre-filled; replace them with your own. Level = highest level reached by two or more factors.</t>
  </si>
  <si>
    <t xml:space="preserve">Dimension</t>
  </si>
  <si>
    <t xml:space="preserve">Factor</t>
  </si>
  <si>
    <t xml:space="preserve">Your rating</t>
  </si>
  <si>
    <t xml:space="preserve">Data</t>
  </si>
  <si>
    <t xml:space="preserve">Legal entities using Field Service</t>
  </si>
  <si>
    <t xml:space="preserve">2-3</t>
  </si>
  <si>
    <t xml:space="preserve">4 or more</t>
  </si>
  <si>
    <t xml:space="preserve">Open work orders expected at cutover</t>
  </si>
  <si>
    <t xml:space="preserve">Under 200</t>
  </si>
  <si>
    <t xml:space="preserve">200-1,000</t>
  </si>
  <si>
    <t xml:space="preserve">Over 1,000</t>
  </si>
  <si>
    <t xml:space="preserve">Inventory on work orders</t>
  </si>
  <si>
    <t xml:space="preserve">Services / non-stocked only</t>
  </si>
  <si>
    <t xml:space="preserve">Some stocked items</t>
  </si>
  <si>
    <t xml:space="preserve">Serialized or batch-tracked</t>
  </si>
  <si>
    <t xml:space="preserve">Currencies on work orders</t>
  </si>
  <si>
    <t xml:space="preserve">3 or more</t>
  </si>
  <si>
    <t xml:space="preserve">Master data quality</t>
  </si>
  <si>
    <t xml:space="preserve">Clean</t>
  </si>
  <si>
    <t xml:space="preserve">Some clean-up</t>
  </si>
  <si>
    <t xml:space="preserve">Duplicates and gaps</t>
  </si>
  <si>
    <t xml:space="preserve">Customization</t>
  </si>
  <si>
    <t xml:space="preserve">Custom dual-write maps or fields on work order tables</t>
  </si>
  <si>
    <t xml:space="preserve">None</t>
  </si>
  <si>
    <t xml:space="preserve">1-5</t>
  </si>
  <si>
    <t xml:space="preserve">6 or more</t>
  </si>
  <si>
    <t xml:space="preserve">Plugins, flows and scripts on work order transactions</t>
  </si>
  <si>
    <t xml:space="preserve">Under 5</t>
  </si>
  <si>
    <t xml:space="preserve">5-15</t>
  </si>
  <si>
    <t xml:space="preserve">Over 15</t>
  </si>
  <si>
    <t xml:space="preserve">Downstream systems using work order financials</t>
  </si>
  <si>
    <t xml:space="preserve">1-2</t>
  </si>
  <si>
    <t xml:space="preserve">Reports built on legacy journals or subprojects</t>
  </si>
  <si>
    <t xml:space="preserve">ISV solutions touching work orders</t>
  </si>
  <si>
    <t xml:space="preserve">2 or more</t>
  </si>
  <si>
    <t xml:space="preserve">Result</t>
  </si>
  <si>
    <t xml:space="preserve">Data complexity level</t>
  </si>
  <si>
    <t xml:space="preserve">Customization complexity level</t>
  </si>
  <si>
    <t xml:space="preserve">Estimated working weeks to go-live</t>
  </si>
  <si>
    <t xml:space="preserve">Latest safe start (Monday)</t>
  </si>
  <si>
    <t xml:space="preserve">Thresholds and week ranges are rules of thumb from mid-market Dynamics 365 programs, not Microsoft guidance.</t>
  </si>
  <si>
    <t xml:space="preserve">Twelve-Question Transition Self-Assessment</t>
  </si>
  <si>
    <t xml:space="preserve">Rate each question Green / Amber / Red. 18-24 = on track, 10-17 = at risk, under 10 = act this week.</t>
  </si>
  <si>
    <t xml:space="preserve">#</t>
  </si>
  <si>
    <t xml:space="preserve">Question</t>
  </si>
  <si>
    <t xml:space="preserve">Green (2)</t>
  </si>
  <si>
    <t xml:space="preserve">Amber (1)</t>
  </si>
  <si>
    <t xml:space="preserve">Red (0)</t>
  </si>
  <si>
    <t xml:space="preserve">Score</t>
  </si>
  <si>
    <t xml:space="preserve">Do you have an executive sponsor and budget?</t>
  </si>
  <si>
    <t xml:space="preserve">Named sponsor, approved budget</t>
  </si>
  <si>
    <t xml:space="preserve">Sponsor named, budget pending</t>
  </si>
  <si>
    <t xml:space="preserve">Neither</t>
  </si>
  <si>
    <t xml:space="preserve">Is every dual-write map, flow, plugin and report touching work orders inventoried?</t>
  </si>
  <si>
    <t xml:space="preserve">Documented and validated</t>
  </si>
  <si>
    <t xml:space="preserve">Partly known</t>
  </si>
  <si>
    <t xml:space="preserve">Unknown</t>
  </si>
  <si>
    <t xml:space="preserve">Have you chosen a deployment model (with or without the Project Operations app)?</t>
  </si>
  <si>
    <t xml:space="preserve">Decided and documented</t>
  </si>
  <si>
    <t xml:space="preserve">Under evaluation</t>
  </si>
  <si>
    <t xml:space="preserve">Not discussed</t>
  </si>
  <si>
    <t xml:space="preserve">Are Project Operations and Power Automate licenses for the installing user confirmed?</t>
  </si>
  <si>
    <t xml:space="preserve">Purchased</t>
  </si>
  <si>
    <t xml:space="preserve">Quote requested</t>
  </si>
  <si>
    <t xml:space="preserve">Not considered</t>
  </si>
  <si>
    <t xml:space="preserve">Do you have a sandbox linked to a recent copy of production F&amp;O on the required versions?</t>
  </si>
  <si>
    <t xml:space="preserve">Ready</t>
  </si>
  <si>
    <t xml:space="preserve">Exists, versions unchecked</t>
  </si>
  <si>
    <t xml:space="preserve">Have customizations been assessed against the new tables (material usage logs, project actuals)?</t>
  </si>
  <si>
    <t xml:space="preserve">Assessed and sized</t>
  </si>
  <si>
    <t xml:space="preserve">Partly</t>
  </si>
  <si>
    <t xml:space="preserve">Not assessed</t>
  </si>
  <si>
    <t xml:space="preserve">Is the mapping of work orders to projects and contract lines designed?</t>
  </si>
  <si>
    <t xml:space="preserve">Signed off</t>
  </si>
  <si>
    <t xml:space="preserve">Draft</t>
  </si>
  <si>
    <t xml:space="preserve">Have you decided on MUL auto-approval and the price/cost source?</t>
  </si>
  <si>
    <t xml:space="preserve">Decided</t>
  </si>
  <si>
    <t xml:space="preserve">Discussed</t>
  </si>
  <si>
    <t xml:space="preserve">Do you have a cutover strategy for open work orders?</t>
  </si>
  <si>
    <t xml:space="preserve">Are impacted reports and downstream integrations listed with owners?</t>
  </si>
  <si>
    <t xml:space="preserve">Listed with owners</t>
  </si>
  <si>
    <t xml:space="preserve">Partial list</t>
  </si>
  <si>
    <t xml:space="preserve">Not known</t>
  </si>
  <si>
    <t xml:space="preserve">Are test and training plans scheduled with named business testers?</t>
  </si>
  <si>
    <t xml:space="preserve">Scheduled</t>
  </si>
  <si>
    <t xml:space="preserve">Is a delivery team with Field Service, Project Operations and F&amp;O skills booked through March 2027?</t>
  </si>
  <si>
    <t xml:space="preserve">Booked</t>
  </si>
  <si>
    <t xml:space="preserve">In discussion</t>
  </si>
  <si>
    <t xml:space="preserve">Total score (out of 24)</t>
  </si>
  <si>
    <t xml:space="preserve">Questions answered</t>
  </si>
  <si>
    <t xml:space="preserve">RAID Log (Risks, Assumptions, Issues, Dependencies)</t>
  </si>
  <si>
    <t xml:space="preserve">Pre-filled with the common risks from the article; likelihood and impact are example ratings (1-5) to replace.</t>
  </si>
  <si>
    <t xml:space="preserve">ID</t>
  </si>
  <si>
    <t xml:space="preserve">Description</t>
  </si>
  <si>
    <t xml:space="preserve">Likelihood (1-5)</t>
  </si>
  <si>
    <t xml:space="preserve">Impact (1-5)</t>
  </si>
  <si>
    <t xml:space="preserve">Rating</t>
  </si>
  <si>
    <t xml:space="preserve">Mitigation / action</t>
  </si>
  <si>
    <t xml:space="preserve">Owner</t>
  </si>
  <si>
    <t xml:space="preserve">Due</t>
  </si>
  <si>
    <t xml:space="preserve">R01</t>
  </si>
  <si>
    <t xml:space="preserve">Risk</t>
  </si>
  <si>
    <t xml:space="preserve">No side-by-side running: legacy must be uninstalled before the new integration is enabled</t>
  </si>
  <si>
    <t xml:space="preserve">Rehearse cutover in sandbox; keep a separate sandbox for legacy support until go-live</t>
  </si>
  <si>
    <t xml:space="preserve">Open</t>
  </si>
  <si>
    <t xml:space="preserve">R02</t>
  </si>
  <si>
    <t xml:space="preserve">Rebuilt sandboxes cannot install the legacy integration (toggle removed since FS 8.8.139.398)</t>
  </si>
  <si>
    <t xml:space="preserve">Protect current test environment; refresh by copying production, not rebuilding</t>
  </si>
  <si>
    <t xml:space="preserve">R03</t>
  </si>
  <si>
    <t xml:space="preserve">Thanksgiving, holiday freeze and year-end close remove 4-6 working weeks of finance and IT time</t>
  </si>
  <si>
    <t xml:space="preserve">Book testers for Jan 18-29; schedule UAT after year-end close</t>
  </si>
  <si>
    <t xml:space="preserve">R04</t>
  </si>
  <si>
    <t xml:space="preserve">License procurement delay (Project Operations, Power Automate for recurring flow)</t>
  </si>
  <si>
    <t xml:space="preserve">Decide deployment model early; request quotes by Oct 16</t>
  </si>
  <si>
    <t xml:space="preserve">R05</t>
  </si>
  <si>
    <t xml:space="preserve">Version prerequisites (FS 8.8.142.0+, PO 4.162.0.0+) trigger regression testing</t>
  </si>
  <si>
    <t xml:space="preserve">Check versions in all environments; include upgrade regression in SIT</t>
  </si>
  <si>
    <t xml:space="preserve">R06</t>
  </si>
  <si>
    <t xml:space="preserve">Plugins, flows, scripts and custom maps built on the legacy model stop working</t>
  </si>
  <si>
    <t xml:space="preserve">Complete technical inventory; size keep/refactor/retire</t>
  </si>
  <si>
    <t xml:space="preserve">R07</t>
  </si>
  <si>
    <t xml:space="preserve">Financial structure changes (projects, contract lines, categories, revenue rules)</t>
  </si>
  <si>
    <t xml:space="preserve">Controller attends all design workshops and signs G2</t>
  </si>
  <si>
    <t xml:space="preserve">R08</t>
  </si>
  <si>
    <t xml:space="preserve">Open work orders with partly posted transactions at cutover</t>
  </si>
  <si>
    <t xml:space="preserve">Close-out campaign from Jan 11; migrate only exceptions</t>
  </si>
  <si>
    <t xml:space="preserve">R09</t>
  </si>
  <si>
    <t xml:space="preserve">Reports reading legacy journals or subprojects return gaps</t>
  </si>
  <si>
    <t xml:space="preserve">Report inventory with owners and test cases; rebuild critical reports first</t>
  </si>
  <si>
    <t xml:space="preserve">R10</t>
  </si>
  <si>
    <t xml:space="preserve">Integration-installed offline profiles override defaults and surprise technicians</t>
  </si>
  <si>
    <t xml:space="preserve">Retest offline sync on real devices; brief technicians</t>
  </si>
  <si>
    <t xml:space="preserve">R11</t>
  </si>
  <si>
    <t xml:space="preserve">Partner and consultant capacity crunch as every FS + F&amp;O customer faces the same date</t>
  </si>
  <si>
    <t xml:space="preserve">Book delivery team through March 2027 before November</t>
  </si>
  <si>
    <t xml:space="preserve">A01</t>
  </si>
  <si>
    <t xml:space="preserve">Assumption</t>
  </si>
  <si>
    <t xml:space="preserve">Microsoft will not extend the February 28, 2027 end date</t>
  </si>
  <si>
    <t xml:space="preserve">Plan without an extension; recheck the deprecations page monthly</t>
  </si>
  <si>
    <t xml:space="preserve">D01</t>
  </si>
  <si>
    <t xml:space="preserve">Dependency</t>
  </si>
  <si>
    <t xml:space="preserve">Microsoft Field Service / Project Operations updates may change prerequisites</t>
  </si>
  <si>
    <t xml:space="preserve">Recheck Microsoft Learn setup page before build and before cutover</t>
  </si>
</sst>
</file>

<file path=xl/styles.xml><?xml version="1.0" encoding="utf-8"?>
<styleSheet xmlns="http://schemas.openxmlformats.org/spreadsheetml/2006/main">
  <numFmts count="8">
    <numFmt numFmtId="164" formatCode="General"/>
    <numFmt numFmtId="165" formatCode="dd\-mmm\-yyyy"/>
    <numFmt numFmtId="166" formatCode="0"/>
    <numFmt numFmtId="167" formatCode="dd\-mmm\-yy"/>
    <numFmt numFmtId="168" formatCode="0%"/>
    <numFmt numFmtId="169" formatCode="dd\-mmm"/>
    <numFmt numFmtId="170" formatCode="General"/>
    <numFmt numFmtId="171" formatCode="ddd\ dd\-mmm\-yy"/>
  </numFmts>
  <fonts count="20">
    <font>
      <sz val="11"/>
      <color theme="1"/>
      <name val="Calibri"/>
      <family val="2"/>
      <charset val="1"/>
    </font>
    <font>
      <sz val="10"/>
      <name val="Arial"/>
      <family val="0"/>
    </font>
    <font>
      <sz val="10"/>
      <name val="Arial"/>
      <family val="0"/>
    </font>
    <font>
      <sz val="10"/>
      <name val="Arial"/>
      <family val="0"/>
    </font>
    <font>
      <b val="true"/>
      <sz val="16"/>
      <color rgb="FF1F3864"/>
      <name val="Arial"/>
      <family val="0"/>
      <charset val="1"/>
    </font>
    <font>
      <i val="true"/>
      <sz val="10"/>
      <color rgb="FF595959"/>
      <name val="Arial"/>
      <family val="0"/>
      <charset val="1"/>
    </font>
    <font>
      <b val="true"/>
      <sz val="10"/>
      <color rgb="FF1F3864"/>
      <name val="Arial"/>
      <family val="0"/>
      <charset val="1"/>
    </font>
    <font>
      <b val="true"/>
      <sz val="10"/>
      <color rgb="FFFFFFFF"/>
      <name val="Arial"/>
      <family val="0"/>
      <charset val="1"/>
    </font>
    <font>
      <b val="true"/>
      <sz val="10"/>
      <name val="Arial"/>
      <family val="0"/>
      <charset val="1"/>
    </font>
    <font>
      <sz val="10"/>
      <color rgb="FF0000FF"/>
      <name val="Arial"/>
      <family val="0"/>
      <charset val="1"/>
    </font>
    <font>
      <sz val="10"/>
      <color rgb="FF595959"/>
      <name val="Arial"/>
      <family val="0"/>
      <charset val="1"/>
    </font>
    <font>
      <b val="true"/>
      <sz val="11"/>
      <color rgb="FF1F3864"/>
      <name val="Arial"/>
      <family val="0"/>
      <charset val="1"/>
    </font>
    <font>
      <b val="true"/>
      <sz val="10"/>
      <color rgb="FF008000"/>
      <name val="Arial"/>
      <family val="0"/>
      <charset val="1"/>
    </font>
    <font>
      <b val="true"/>
      <sz val="8"/>
      <color rgb="FF1F3864"/>
      <name val="Arial"/>
      <family val="0"/>
      <charset val="1"/>
    </font>
    <font>
      <b val="true"/>
      <sz val="8"/>
      <color rgb="FFFFFFFF"/>
      <name val="Arial"/>
      <family val="0"/>
      <charset val="1"/>
    </font>
    <font>
      <sz val="7"/>
      <name val="Arial"/>
      <family val="0"/>
      <charset val="1"/>
    </font>
    <font>
      <b val="true"/>
      <i val="true"/>
      <sz val="10"/>
      <name val="Arial"/>
      <family val="0"/>
      <charset val="1"/>
    </font>
    <font>
      <b val="true"/>
      <i val="true"/>
      <sz val="10"/>
      <color rgb="FF0000FF"/>
      <name val="Arial"/>
      <family val="0"/>
      <charset val="1"/>
    </font>
    <font>
      <sz val="10"/>
      <color rgb="FF008000"/>
      <name val="Arial"/>
      <family val="0"/>
      <charset val="1"/>
    </font>
    <font>
      <sz val="8"/>
      <color rgb="FFA6A6A6"/>
      <name val="Arial"/>
      <family val="0"/>
      <charset val="1"/>
    </font>
  </fonts>
  <fills count="5">
    <fill>
      <patternFill patternType="none"/>
    </fill>
    <fill>
      <patternFill patternType="gray125"/>
    </fill>
    <fill>
      <patternFill patternType="solid">
        <fgColor rgb="FFD9E1F2"/>
        <bgColor rgb="FFDDEBF7"/>
      </patternFill>
    </fill>
    <fill>
      <patternFill patternType="solid">
        <fgColor rgb="FF1F3864"/>
        <bgColor rgb="FF333333"/>
      </patternFill>
    </fill>
    <fill>
      <patternFill patternType="solid">
        <fgColor rgb="FFFFF2CC"/>
        <bgColor rgb="FFEDEDED"/>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hair">
        <color rgb="FFD9D9D9"/>
      </left>
      <right style="hair">
        <color rgb="FFD9D9D9"/>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top" textRotation="0" wrapText="tru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5" fontId="9" fillId="4"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6" fontId="0" fillId="0" borderId="1" xfId="0" applyFont="fals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9" fillId="4" borderId="1"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7" fontId="12" fillId="0" borderId="0" xfId="0" applyFont="true" applyBorder="false" applyAlignment="false" applyProtection="false">
      <alignment horizontal="general" vertical="bottom" textRotation="0" wrapText="fals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64" fontId="0" fillId="4"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center" vertical="center" textRotation="0" wrapText="true" indent="0" shrinkToFit="false"/>
      <protection locked="true" hidden="false"/>
    </xf>
    <xf numFmtId="169" fontId="14" fillId="3" borderId="1" xfId="0" applyFont="true" applyBorder="true" applyAlignment="true" applyProtection="false">
      <alignment horizontal="center" vertical="center" textRotation="90" wrapText="false" indent="0" shrinkToFit="false"/>
      <protection locked="true" hidden="false"/>
    </xf>
    <xf numFmtId="164" fontId="6" fillId="2" borderId="1" xfId="0" applyFont="true" applyBorder="true" applyAlignment="true" applyProtection="false">
      <alignment horizontal="center" vertical="top" textRotation="0" wrapText="true" indent="0" shrinkToFit="false"/>
      <protection locked="true" hidden="false"/>
    </xf>
    <xf numFmtId="164" fontId="6" fillId="2" borderId="1" xfId="0" applyFont="true" applyBorder="true" applyAlignment="true" applyProtection="false">
      <alignment horizontal="general" vertical="top" textRotation="0" wrapText="false" indent="0" shrinkToFit="false"/>
      <protection locked="true" hidden="false"/>
    </xf>
    <xf numFmtId="167" fontId="6" fillId="2" borderId="1" xfId="0" applyFont="true" applyBorder="true" applyAlignment="true" applyProtection="false">
      <alignment horizontal="general" vertical="top" textRotation="0" wrapText="false" indent="0" shrinkToFit="false"/>
      <protection locked="true" hidden="false"/>
    </xf>
    <xf numFmtId="168" fontId="6" fillId="2" borderId="1" xfId="0" applyFont="true" applyBorder="true" applyAlignment="true" applyProtection="false">
      <alignment horizontal="center" vertical="top" textRotation="0" wrapText="true" indent="0" shrinkToFit="false"/>
      <protection locked="true" hidden="false"/>
    </xf>
    <xf numFmtId="164" fontId="15" fillId="0" borderId="2" xfId="0" applyFont="true" applyBorder="true" applyAlignment="true" applyProtection="false">
      <alignment horizontal="center" vertical="center" textRotation="0" wrapText="true" indent="0" shrinkToFit="false"/>
      <protection locked="true" hidden="false"/>
    </xf>
    <xf numFmtId="164" fontId="0" fillId="0" borderId="1" xfId="0" applyFont="false" applyBorder="true" applyAlignment="true" applyProtection="false">
      <alignment horizontal="center" vertical="top" textRotation="0" wrapText="true" indent="0" shrinkToFit="false"/>
      <protection locked="true" hidden="false"/>
    </xf>
    <xf numFmtId="164" fontId="0" fillId="0" borderId="1" xfId="0" applyFont="true" applyBorder="true" applyAlignment="true" applyProtection="false">
      <alignment horizontal="general" vertical="top" textRotation="0" wrapText="false" indent="0" shrinkToFit="false"/>
      <protection locked="true" hidden="false"/>
    </xf>
    <xf numFmtId="164" fontId="0" fillId="4" borderId="1" xfId="0" applyFont="false" applyBorder="true" applyAlignment="true" applyProtection="false">
      <alignment horizontal="general" vertical="top" textRotation="0" wrapText="false" indent="0" shrinkToFit="false"/>
      <protection locked="true" hidden="false"/>
    </xf>
    <xf numFmtId="167" fontId="9" fillId="0" borderId="1" xfId="0" applyFont="true" applyBorder="true" applyAlignment="true" applyProtection="false">
      <alignment horizontal="general" vertical="top" textRotation="0" wrapText="false" indent="0" shrinkToFit="false"/>
      <protection locked="true" hidden="false"/>
    </xf>
    <xf numFmtId="164" fontId="0" fillId="4" borderId="1" xfId="0" applyFont="true" applyBorder="true" applyAlignment="true" applyProtection="false">
      <alignment horizontal="center" vertical="top" textRotation="0" wrapText="true" indent="0" shrinkToFit="false"/>
      <protection locked="true" hidden="false"/>
    </xf>
    <xf numFmtId="168" fontId="0" fillId="4" borderId="1" xfId="0" applyFont="false" applyBorder="true" applyAlignment="true" applyProtection="false">
      <alignment horizontal="center" vertical="top" textRotation="0" wrapText="true" indent="0" shrinkToFit="false"/>
      <protection locked="true" hidden="false"/>
    </xf>
    <xf numFmtId="167" fontId="0" fillId="4" borderId="1" xfId="0" applyFont="false" applyBorder="true" applyAlignment="true" applyProtection="false">
      <alignment horizontal="general" vertical="top" textRotation="0" wrapText="false" indent="0" shrinkToFit="false"/>
      <protection locked="true" hidden="false"/>
    </xf>
    <xf numFmtId="164" fontId="0" fillId="0" borderId="1" xfId="0" applyFont="false" applyBorder="true" applyAlignment="true" applyProtection="false">
      <alignment horizontal="general" vertical="top" textRotation="0" wrapText="false" indent="0" shrinkToFit="false"/>
      <protection locked="true" hidden="false"/>
    </xf>
    <xf numFmtId="164" fontId="0" fillId="4" borderId="1" xfId="0" applyFont="false" applyBorder="true" applyAlignment="true" applyProtection="false">
      <alignment horizontal="general" vertical="top" textRotation="0" wrapText="true" indent="0" shrinkToFit="false"/>
      <protection locked="true" hidden="false"/>
    </xf>
    <xf numFmtId="164" fontId="16" fillId="0" borderId="1" xfId="0" applyFont="true" applyBorder="true" applyAlignment="true" applyProtection="false">
      <alignment horizontal="center" vertical="top" textRotation="0" wrapText="true" indent="0" shrinkToFit="false"/>
      <protection locked="true" hidden="false"/>
    </xf>
    <xf numFmtId="164" fontId="16" fillId="0" borderId="1" xfId="0" applyFont="true" applyBorder="true" applyAlignment="true" applyProtection="false">
      <alignment horizontal="general" vertical="top" textRotation="0" wrapText="true" indent="0" shrinkToFit="false"/>
      <protection locked="true" hidden="false"/>
    </xf>
    <xf numFmtId="164" fontId="16" fillId="0" borderId="1" xfId="0" applyFont="true" applyBorder="true" applyAlignment="true" applyProtection="false">
      <alignment horizontal="general" vertical="top" textRotation="0" wrapText="false" indent="0" shrinkToFit="false"/>
      <protection locked="true" hidden="false"/>
    </xf>
    <xf numFmtId="164" fontId="16" fillId="4" borderId="1" xfId="0" applyFont="true" applyBorder="true" applyAlignment="true" applyProtection="false">
      <alignment horizontal="general" vertical="top" textRotation="0" wrapText="false" indent="0" shrinkToFit="false"/>
      <protection locked="true" hidden="false"/>
    </xf>
    <xf numFmtId="167" fontId="17" fillId="0" borderId="1" xfId="0" applyFont="true" applyBorder="true" applyAlignment="true" applyProtection="false">
      <alignment horizontal="general" vertical="top" textRotation="0" wrapText="false" indent="0" shrinkToFit="false"/>
      <protection locked="true" hidden="false"/>
    </xf>
    <xf numFmtId="164" fontId="16" fillId="4" borderId="1" xfId="0" applyFont="true" applyBorder="true" applyAlignment="true" applyProtection="false">
      <alignment horizontal="center" vertical="top" textRotation="0" wrapText="true" indent="0" shrinkToFit="false"/>
      <protection locked="true" hidden="false"/>
    </xf>
    <xf numFmtId="168" fontId="16" fillId="4" borderId="1" xfId="0" applyFont="true" applyBorder="true" applyAlignment="true" applyProtection="false">
      <alignment horizontal="center" vertical="top" textRotation="0" wrapText="true" indent="0" shrinkToFit="false"/>
      <protection locked="true" hidden="false"/>
    </xf>
    <xf numFmtId="167" fontId="16" fillId="4" borderId="1" xfId="0" applyFont="true" applyBorder="true" applyAlignment="true" applyProtection="false">
      <alignment horizontal="general" vertical="top" textRotation="0" wrapText="false" indent="0" shrinkToFit="false"/>
      <protection locked="true" hidden="false"/>
    </xf>
    <xf numFmtId="164" fontId="16" fillId="4" borderId="1" xfId="0" applyFont="true" applyBorder="true" applyAlignment="true" applyProtection="false">
      <alignment horizontal="general" vertical="top" textRotation="0" wrapText="true" indent="0" shrinkToFit="false"/>
      <protection locked="true" hidden="false"/>
    </xf>
    <xf numFmtId="168" fontId="9" fillId="4" borderId="1" xfId="0" applyFont="true" applyBorder="true" applyAlignment="true" applyProtection="false">
      <alignment horizontal="general" vertical="top" textRotation="0" wrapText="true" indent="0" shrinkToFit="false"/>
      <protection locked="true" hidden="false"/>
    </xf>
    <xf numFmtId="168" fontId="0" fillId="0" borderId="1" xfId="0" applyFont="false" applyBorder="true" applyAlignment="true" applyProtection="false">
      <alignment horizontal="general" vertical="top" textRotation="0" wrapText="true" indent="0" shrinkToFit="false"/>
      <protection locked="true" hidden="false"/>
    </xf>
    <xf numFmtId="167" fontId="0" fillId="0" borderId="1" xfId="0" applyFont="false" applyBorder="true" applyAlignment="true" applyProtection="false">
      <alignment horizontal="general" vertical="top" textRotation="0" wrapText="true" indent="0" shrinkToFit="false"/>
      <protection locked="true" hidden="false"/>
    </xf>
    <xf numFmtId="170" fontId="0" fillId="0" borderId="1" xfId="0" applyFont="false" applyBorder="true" applyAlignment="true" applyProtection="false">
      <alignment horizontal="general" vertical="top" textRotation="0" wrapText="tru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8" fontId="8" fillId="2" borderId="1" xfId="0" applyFont="true" applyBorder="true" applyAlignment="false" applyProtection="false">
      <alignment horizontal="general" vertical="bottom" textRotation="0" wrapText="false" indent="0" shrinkToFit="false"/>
      <protection locked="true" hidden="false"/>
    </xf>
    <xf numFmtId="167" fontId="8" fillId="2" borderId="1" xfId="0" applyFont="true" applyBorder="true" applyAlignment="false" applyProtection="false">
      <alignment horizontal="general" vertical="bottom" textRotation="0" wrapText="false" indent="0" shrinkToFit="false"/>
      <protection locked="true" hidden="false"/>
    </xf>
    <xf numFmtId="170" fontId="8" fillId="2" borderId="1" xfId="0" applyFont="true" applyBorder="true" applyAlignment="false" applyProtection="false">
      <alignment horizontal="general" vertical="bottom" textRotation="0" wrapText="false" indent="0" shrinkToFit="false"/>
      <protection locked="true" hidden="false"/>
    </xf>
    <xf numFmtId="171" fontId="0" fillId="0" borderId="1" xfId="0" applyFont="false" applyBorder="true" applyAlignment="true" applyProtection="false">
      <alignment horizontal="general" vertical="top" textRotation="0" wrapText="true" indent="0" shrinkToFit="false"/>
      <protection locked="true" hidden="false"/>
    </xf>
    <xf numFmtId="166" fontId="9" fillId="4" borderId="1" xfId="0" applyFont="true" applyBorder="true" applyAlignment="false" applyProtection="false">
      <alignment horizontal="general" vertical="bottom" textRotation="0" wrapText="false" indent="0" shrinkToFit="false"/>
      <protection locked="true" hidden="false"/>
    </xf>
    <xf numFmtId="165" fontId="18"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center" vertical="center" textRotation="0" wrapText="tru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71" fontId="0" fillId="0" borderId="1" xfId="0" applyFont="false" applyBorder="true" applyAlignment="true" applyProtection="false">
      <alignment horizontal="center" vertical="center" textRotation="0" wrapText="true" indent="0" shrinkToFit="false"/>
      <protection locked="true" hidden="false"/>
    </xf>
    <xf numFmtId="164" fontId="0" fillId="0" borderId="1" xfId="0" applyFont="false" applyBorder="true" applyAlignment="true" applyProtection="false">
      <alignment horizontal="center" vertical="center" textRotation="0" wrapText="true" indent="0" shrinkToFit="false"/>
      <protection locked="true" hidden="false"/>
    </xf>
    <xf numFmtId="164" fontId="19" fillId="0" borderId="1"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center" vertical="center" textRotation="0" wrapText="true" indent="0" shrinkToFit="false"/>
      <protection locked="true" hidden="false"/>
    </xf>
    <xf numFmtId="164" fontId="9" fillId="4" borderId="1" xfId="0" applyFont="true" applyBorder="true" applyAlignment="true" applyProtection="false">
      <alignment horizontal="general" vertical="top" textRotation="0" wrapText="true" indent="0" shrinkToFit="false"/>
      <protection locked="true" hidden="false"/>
    </xf>
    <xf numFmtId="171" fontId="8" fillId="0"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0" fillId="4"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8">
    <dxf>
      <fill>
        <patternFill patternType="solid">
          <fgColor rgb="FF1F3864"/>
          <bgColor rgb="FF000000"/>
        </patternFill>
      </fill>
    </dxf>
    <dxf>
      <fill>
        <patternFill patternType="solid">
          <fgColor rgb="FFD9E1F2"/>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FFF2CC"/>
          <bgColor rgb="FF000000"/>
        </patternFill>
      </fill>
    </dxf>
    <dxf>
      <fill>
        <patternFill patternType="solid">
          <fgColor rgb="FF0000FF"/>
          <bgColor rgb="FF000000"/>
        </patternFill>
      </fill>
    </dxf>
    <dxf>
      <fill>
        <patternFill patternType="solid">
          <fgColor rgb="FFC6EFCE"/>
          <bgColor rgb="FF000000"/>
        </patternFill>
      </fill>
    </dxf>
    <dxf>
      <font>
        <color rgb="FF4472C4"/>
        <sz val="7"/>
      </font>
      <fill>
        <patternFill>
          <bgColor rgb="FF4472C4"/>
        </patternFill>
      </fill>
    </dxf>
    <dxf>
      <font>
        <color rgb="FF1F3864"/>
        <sz val="7"/>
      </font>
      <fill>
        <patternFill>
          <bgColor rgb="FF1F3864"/>
        </patternFill>
      </fill>
    </dxf>
    <dxf>
      <font>
        <color rgb="FFED7D31"/>
        <sz val="7"/>
      </font>
      <fill>
        <patternFill>
          <bgColor rgb="FFED7D31"/>
        </patternFill>
      </fill>
    </dxf>
    <dxf>
      <fill>
        <patternFill>
          <bgColor rgb="FFC00000"/>
        </patternFill>
      </fill>
    </dxf>
    <dxf>
      <fill>
        <patternFill>
          <bgColor rgb="FF808080"/>
        </patternFill>
      </fill>
    </dxf>
    <dxf>
      <fill>
        <patternFill>
          <bgColor rgb="FFC6EFCE"/>
        </patternFill>
      </fill>
    </dxf>
    <dxf>
      <fill>
        <patternFill>
          <bgColor rgb="FFDDEBF7"/>
        </patternFill>
      </fill>
    </dxf>
    <dxf>
      <fill>
        <patternFill>
          <bgColor rgb="FFFFC7CE"/>
        </patternFill>
      </fill>
    </dxf>
    <dxf>
      <fill>
        <patternFill>
          <bgColor rgb="FFEDEDED"/>
        </patternFill>
      </fill>
    </dxf>
    <dxf>
      <fill>
        <patternFill>
          <bgColor rgb="FFFFEB9C"/>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DD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DEDED"/>
      <rgbColor rgb="FFC6EFCE"/>
      <rgbColor rgb="FFFFEB9C"/>
      <rgbColor rgb="FFD9E1F2"/>
      <rgbColor rgb="FFFF99CC"/>
      <rgbColor rgb="FFCC99FF"/>
      <rgbColor rgb="FFFFC7CE"/>
      <rgbColor rgb="FF4472C4"/>
      <rgbColor rgb="FF33CCCC"/>
      <rgbColor rgb="FF99CC00"/>
      <rgbColor rgb="FFFFCC00"/>
      <rgbColor rgb="FFFF9900"/>
      <rgbColor rgb="FFED7D31"/>
      <rgbColor rgb="FF595959"/>
      <rgbColor rgb="FFA6A6A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C1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4"/>
    <col collapsed="false" customWidth="true" hidden="false" outlineLevel="0" max="3" min="3" style="0" width="110"/>
  </cols>
  <sheetData>
    <row r="1" customFormat="false" ht="19.7" hidden="false" customHeight="false" outlineLevel="0" collapsed="false">
      <c r="B1" s="1" t="s">
        <v>0</v>
      </c>
    </row>
    <row r="2" customFormat="false" ht="15" hidden="false" customHeight="false" outlineLevel="0" collapsed="false">
      <c r="B2" s="2" t="s">
        <v>1</v>
      </c>
    </row>
    <row r="4" customFormat="false" ht="60" hidden="false" customHeight="true" outlineLevel="0" collapsed="false">
      <c r="B4" s="3" t="s">
        <v>2</v>
      </c>
      <c r="C4" s="4" t="s">
        <v>3</v>
      </c>
    </row>
    <row r="5" customFormat="false" ht="60" hidden="false" customHeight="true" outlineLevel="0" collapsed="false">
      <c r="B5" s="3" t="s">
        <v>4</v>
      </c>
      <c r="C5" s="4" t="s">
        <v>5</v>
      </c>
    </row>
    <row r="6" customFormat="false" ht="60" hidden="false" customHeight="true" outlineLevel="0" collapsed="false">
      <c r="B6" s="3" t="s">
        <v>6</v>
      </c>
      <c r="C6" s="4" t="s">
        <v>7</v>
      </c>
    </row>
    <row r="7" customFormat="false" ht="30" hidden="false" customHeight="true" outlineLevel="0" collapsed="false">
      <c r="B7" s="3" t="s">
        <v>8</v>
      </c>
      <c r="C7" s="4" t="s">
        <v>9</v>
      </c>
    </row>
    <row r="8" customFormat="false" ht="45" hidden="false" customHeight="true" outlineLevel="0" collapsed="false">
      <c r="B8" s="3" t="s">
        <v>10</v>
      </c>
      <c r="C8" s="4" t="s">
        <v>11</v>
      </c>
    </row>
    <row r="9" customFormat="false" ht="30" hidden="false" customHeight="true" outlineLevel="0" collapsed="false">
      <c r="B9" s="3" t="s">
        <v>12</v>
      </c>
      <c r="C9" s="4" t="s">
        <v>13</v>
      </c>
    </row>
    <row r="10" customFormat="false" ht="45" hidden="false" customHeight="true" outlineLevel="0" collapsed="false">
      <c r="B10" s="3" t="s">
        <v>14</v>
      </c>
      <c r="C10" s="4" t="s">
        <v>15</v>
      </c>
    </row>
    <row r="11" customFormat="false" ht="60" hidden="false" customHeight="true" outlineLevel="0" collapsed="false">
      <c r="B11" s="3" t="s">
        <v>16</v>
      </c>
      <c r="C11" s="4" t="s">
        <v>17</v>
      </c>
    </row>
    <row r="12" customFormat="false" ht="30" hidden="false" customHeight="true" outlineLevel="0" collapsed="false">
      <c r="B12" s="3" t="s">
        <v>18</v>
      </c>
      <c r="C12" s="4" t="s">
        <v>19</v>
      </c>
    </row>
    <row r="13" customFormat="false" ht="30" hidden="false" customHeight="true" outlineLevel="0" collapsed="false">
      <c r="B13" s="3" t="s">
        <v>20</v>
      </c>
      <c r="C13" s="4" t="s">
        <v>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D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3" min="3" style="0" width="16"/>
    <col collapsed="false" customWidth="true" hidden="false" outlineLevel="0" max="4" min="4" style="0" width="80"/>
  </cols>
  <sheetData>
    <row r="1" customFormat="false" ht="19.7" hidden="false" customHeight="false" outlineLevel="0" collapsed="false">
      <c r="B1" s="1" t="s">
        <v>22</v>
      </c>
    </row>
    <row r="2" customFormat="false" ht="15" hidden="false" customHeight="false" outlineLevel="0" collapsed="false">
      <c r="B2" s="2" t="s">
        <v>23</v>
      </c>
    </row>
    <row r="4" customFormat="false" ht="30" hidden="false" customHeight="true" outlineLevel="0" collapsed="false">
      <c r="B4" s="5" t="s">
        <v>24</v>
      </c>
      <c r="C4" s="5" t="s">
        <v>25</v>
      </c>
      <c r="D4" s="5" t="s">
        <v>26</v>
      </c>
    </row>
    <row r="5" customFormat="false" ht="15" hidden="false" customHeight="false" outlineLevel="0" collapsed="false">
      <c r="B5" s="6" t="s">
        <v>27</v>
      </c>
      <c r="C5" s="7" t="n">
        <v>46293</v>
      </c>
      <c r="D5" s="8" t="s">
        <v>28</v>
      </c>
    </row>
    <row r="6" customFormat="false" ht="15" hidden="false" customHeight="false" outlineLevel="0" collapsed="false">
      <c r="B6" s="6" t="s">
        <v>29</v>
      </c>
      <c r="C6" s="7" t="n">
        <v>46300</v>
      </c>
      <c r="D6" s="8" t="s">
        <v>30</v>
      </c>
    </row>
    <row r="7" customFormat="false" ht="15" hidden="false" customHeight="false" outlineLevel="0" collapsed="false">
      <c r="B7" s="6" t="s">
        <v>31</v>
      </c>
      <c r="C7" s="7" t="n">
        <v>46426</v>
      </c>
      <c r="D7" s="8" t="s">
        <v>32</v>
      </c>
    </row>
    <row r="8" customFormat="false" ht="15" hidden="false" customHeight="false" outlineLevel="0" collapsed="false">
      <c r="B8" s="6" t="s">
        <v>33</v>
      </c>
      <c r="C8" s="7" t="n">
        <v>46444</v>
      </c>
      <c r="D8" s="8" t="s">
        <v>34</v>
      </c>
    </row>
    <row r="9" customFormat="false" ht="23.85" hidden="false" customHeight="false" outlineLevel="0" collapsed="false">
      <c r="B9" s="6" t="s">
        <v>35</v>
      </c>
      <c r="C9" s="7" t="n">
        <v>46446</v>
      </c>
      <c r="D9" s="8" t="s">
        <v>36</v>
      </c>
    </row>
    <row r="10" customFormat="false" ht="15" hidden="false" customHeight="false" outlineLevel="0" collapsed="false">
      <c r="B10" s="6" t="s">
        <v>37</v>
      </c>
      <c r="C10" s="7" t="n">
        <v>46377</v>
      </c>
      <c r="D10" s="8" t="s">
        <v>38</v>
      </c>
    </row>
    <row r="11" customFormat="false" ht="15" hidden="false" customHeight="false" outlineLevel="0" collapsed="false">
      <c r="B11" s="6" t="s">
        <v>39</v>
      </c>
      <c r="C11" s="7" t="n">
        <v>46388</v>
      </c>
      <c r="D11" s="8"/>
    </row>
    <row r="13" customFormat="false" ht="15" hidden="false" customHeight="false" outlineLevel="0" collapsed="false">
      <c r="B13" s="9" t="s">
        <v>40</v>
      </c>
      <c r="C13" s="10" t="n">
        <f aca="false">C9-C5</f>
        <v>153</v>
      </c>
    </row>
    <row r="14" customFormat="false" ht="15" hidden="false" customHeight="false" outlineLevel="0" collapsed="false">
      <c r="B14" s="9" t="s">
        <v>41</v>
      </c>
      <c r="C14" s="10" t="n">
        <f aca="false">C9-C7</f>
        <v>20</v>
      </c>
    </row>
    <row r="15" customFormat="false" ht="15" hidden="false" customHeight="false" outlineLevel="0" collapsed="false">
      <c r="B15" s="9" t="s">
        <v>42</v>
      </c>
      <c r="C15" s="10" t="n">
        <f aca="false">NETWORKDAYS(C6,C7,$B$20:$B$40)</f>
        <v>79</v>
      </c>
    </row>
    <row r="18" customFormat="false" ht="15" hidden="false" customHeight="false" outlineLevel="0" collapsed="false">
      <c r="B18" s="11" t="s">
        <v>43</v>
      </c>
    </row>
    <row r="19" customFormat="false" ht="30" hidden="false" customHeight="true" outlineLevel="0" collapsed="false">
      <c r="B19" s="5" t="s">
        <v>44</v>
      </c>
      <c r="C19" s="5" t="s">
        <v>45</v>
      </c>
    </row>
    <row r="20" customFormat="false" ht="15" hidden="false" customHeight="false" outlineLevel="0" collapsed="false">
      <c r="B20" s="12" t="n">
        <v>46352</v>
      </c>
      <c r="C20" s="13" t="s">
        <v>46</v>
      </c>
    </row>
    <row r="21" customFormat="false" ht="15" hidden="false" customHeight="false" outlineLevel="0" collapsed="false">
      <c r="B21" s="12" t="n">
        <v>46353</v>
      </c>
      <c r="C21" s="13" t="s">
        <v>47</v>
      </c>
    </row>
    <row r="22" customFormat="false" ht="15" hidden="false" customHeight="false" outlineLevel="0" collapsed="false">
      <c r="B22" s="12" t="n">
        <v>46377</v>
      </c>
      <c r="C22" s="13" t="s">
        <v>48</v>
      </c>
    </row>
    <row r="23" customFormat="false" ht="15" hidden="false" customHeight="false" outlineLevel="0" collapsed="false">
      <c r="B23" s="12" t="n">
        <v>46378</v>
      </c>
      <c r="C23" s="13" t="s">
        <v>48</v>
      </c>
    </row>
    <row r="24" customFormat="false" ht="15" hidden="false" customHeight="false" outlineLevel="0" collapsed="false">
      <c r="B24" s="12" t="n">
        <v>46379</v>
      </c>
      <c r="C24" s="13" t="s">
        <v>48</v>
      </c>
    </row>
    <row r="25" customFormat="false" ht="15" hidden="false" customHeight="false" outlineLevel="0" collapsed="false">
      <c r="B25" s="12" t="n">
        <v>46380</v>
      </c>
      <c r="C25" s="13" t="s">
        <v>48</v>
      </c>
    </row>
    <row r="26" customFormat="false" ht="15" hidden="false" customHeight="false" outlineLevel="0" collapsed="false">
      <c r="B26" s="12" t="n">
        <v>46381</v>
      </c>
      <c r="C26" s="13" t="s">
        <v>48</v>
      </c>
    </row>
    <row r="27" customFormat="false" ht="15" hidden="false" customHeight="false" outlineLevel="0" collapsed="false">
      <c r="B27" s="12" t="n">
        <v>46384</v>
      </c>
      <c r="C27" s="13" t="s">
        <v>48</v>
      </c>
    </row>
    <row r="28" customFormat="false" ht="15" hidden="false" customHeight="false" outlineLevel="0" collapsed="false">
      <c r="B28" s="12" t="n">
        <v>46385</v>
      </c>
      <c r="C28" s="13" t="s">
        <v>48</v>
      </c>
    </row>
    <row r="29" customFormat="false" ht="15" hidden="false" customHeight="false" outlineLevel="0" collapsed="false">
      <c r="B29" s="12" t="n">
        <v>46386</v>
      </c>
      <c r="C29" s="13" t="s">
        <v>48</v>
      </c>
    </row>
    <row r="30" customFormat="false" ht="15" hidden="false" customHeight="false" outlineLevel="0" collapsed="false">
      <c r="B30" s="12" t="n">
        <v>46387</v>
      </c>
      <c r="C30" s="13" t="s">
        <v>48</v>
      </c>
    </row>
    <row r="31" customFormat="false" ht="15" hidden="false" customHeight="false" outlineLevel="0" collapsed="false">
      <c r="B31" s="12" t="n">
        <v>46388</v>
      </c>
      <c r="C31" s="13" t="s">
        <v>48</v>
      </c>
    </row>
    <row r="41" customFormat="false" ht="15" hidden="false" customHeight="false" outlineLevel="0" collapsed="false">
      <c r="B41" s="2" t="s">
        <v>49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P99"/>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6" ySplit="6" topLeftCell="G7" activePane="bottomRight" state="frozen"/>
      <selection pane="topLeft" activeCell="A1" activeCellId="0" sqref="A1"/>
      <selection pane="topRight" activeCell="G1" activeCellId="0" sqref="G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3" min="2" style="0" width="6"/>
    <col collapsed="false" customWidth="true" hidden="false" outlineLevel="0" max="4" min="4" style="0" width="22"/>
    <col collapsed="false" customWidth="true" hidden="false" outlineLevel="0" max="5" min="5" style="0" width="10"/>
    <col collapsed="false" customWidth="true" hidden="false" outlineLevel="0" max="6" min="6" style="0" width="52"/>
    <col collapsed="false" customWidth="true" hidden="false" outlineLevel="0" max="7" min="7" style="0" width="10"/>
    <col collapsed="false" customWidth="true" hidden="false" outlineLevel="0" max="8" min="8" style="0" width="24"/>
    <col collapsed="false" customWidth="true" hidden="false" outlineLevel="0" max="9" min="9" style="0" width="14"/>
    <col collapsed="false" customWidth="true" hidden="false" outlineLevel="0" max="11" min="10" style="0" width="11"/>
    <col collapsed="false" customWidth="true" hidden="false" outlineLevel="0" max="12" min="12" style="0" width="9"/>
    <col collapsed="false" customWidth="true" hidden="false" outlineLevel="0" max="15" min="13" style="0" width="12"/>
    <col collapsed="false" customWidth="true" hidden="false" outlineLevel="0" max="16" min="16" style="0" width="9"/>
    <col collapsed="false" customWidth="true" hidden="false" outlineLevel="0" max="17" min="17" style="0" width="11"/>
    <col collapsed="false" customWidth="true" hidden="false" outlineLevel="0" max="18" min="18" style="0" width="17"/>
    <col collapsed="false" customWidth="true" hidden="false" outlineLevel="0" max="19" min="19" style="0" width="34"/>
    <col collapsed="false" customWidth="true" hidden="false" outlineLevel="0" max="20" min="20" style="0" width="26"/>
    <col collapsed="false" customWidth="true" hidden="false" outlineLevel="0" max="42" min="21" style="0" width="3.4"/>
  </cols>
  <sheetData>
    <row r="1" customFormat="false" ht="19.7" hidden="false" customHeight="false" outlineLevel="0" collapsed="false">
      <c r="B1" s="1" t="s">
        <v>50</v>
      </c>
    </row>
    <row r="2" customFormat="false" ht="15" hidden="false" customHeight="false" outlineLevel="0" collapsed="false">
      <c r="B2" s="2" t="s">
        <v>51</v>
      </c>
    </row>
    <row r="3" customFormat="false" ht="15" hidden="false" customHeight="false" outlineLevel="0" collapsed="false">
      <c r="B3" s="14" t="s">
        <v>52</v>
      </c>
      <c r="C3" s="15" t="n">
        <f aca="false">Settings!C5</f>
        <v>46293</v>
      </c>
      <c r="E3" s="14" t="s">
        <v>53</v>
      </c>
      <c r="F3" s="15" t="n">
        <f aca="false">Settings!C7</f>
        <v>46426</v>
      </c>
      <c r="H3" s="14" t="s">
        <v>54</v>
      </c>
      <c r="J3" s="15" t="n">
        <f aca="false">Settings!C9</f>
        <v>46446</v>
      </c>
      <c r="K3" s="14" t="s">
        <v>55</v>
      </c>
      <c r="L3" s="15" t="n">
        <f aca="false">Settings!C10</f>
        <v>46377</v>
      </c>
      <c r="M3" s="15" t="n">
        <f aca="false">Settings!C11</f>
        <v>46388</v>
      </c>
      <c r="O3" s="14" t="s">
        <v>56</v>
      </c>
      <c r="Q3" s="16" t="n">
        <f aca="false">IFERROR(SUMPRODUCT((G7:G99&lt;&gt;"Summary")*(P7:P99)*(L7:L99))/SUMIFS(L7:L99,G7:G99,"&lt;&gt;Summary"),0)</f>
        <v>0</v>
      </c>
    </row>
    <row r="4" customFormat="false" ht="15" hidden="false" customHeight="false" outlineLevel="0" collapsed="false">
      <c r="B4" s="14" t="s">
        <v>57</v>
      </c>
      <c r="C4" s="17" t="s">
        <v>58</v>
      </c>
      <c r="E4" s="18" t="s">
        <v>59</v>
      </c>
      <c r="H4" s="19" t="s">
        <v>60</v>
      </c>
      <c r="J4" s="2" t="s">
        <v>61</v>
      </c>
    </row>
    <row r="5" customFormat="false" ht="19.4" hidden="false" customHeight="false" outlineLevel="0" collapsed="false">
      <c r="U5" s="20" t="s">
        <v>62</v>
      </c>
      <c r="V5" s="20" t="s">
        <v>63</v>
      </c>
      <c r="W5" s="20" t="s">
        <v>64</v>
      </c>
      <c r="X5" s="20" t="s">
        <v>65</v>
      </c>
      <c r="Y5" s="20" t="s">
        <v>66</v>
      </c>
      <c r="Z5" s="20" t="s">
        <v>67</v>
      </c>
      <c r="AA5" s="20" t="s">
        <v>68</v>
      </c>
      <c r="AB5" s="20" t="s">
        <v>69</v>
      </c>
      <c r="AC5" s="20" t="s">
        <v>70</v>
      </c>
      <c r="AD5" s="20" t="s">
        <v>71</v>
      </c>
      <c r="AE5" s="20" t="s">
        <v>72</v>
      </c>
      <c r="AF5" s="20" t="s">
        <v>73</v>
      </c>
      <c r="AG5" s="20" t="s">
        <v>74</v>
      </c>
      <c r="AH5" s="20" t="s">
        <v>75</v>
      </c>
      <c r="AI5" s="20" t="s">
        <v>76</v>
      </c>
      <c r="AJ5" s="20" t="s">
        <v>77</v>
      </c>
      <c r="AK5" s="20" t="s">
        <v>78</v>
      </c>
      <c r="AL5" s="20" t="s">
        <v>79</v>
      </c>
      <c r="AM5" s="20" t="s">
        <v>80</v>
      </c>
      <c r="AN5" s="20" t="s">
        <v>81</v>
      </c>
      <c r="AO5" s="20" t="s">
        <v>82</v>
      </c>
      <c r="AP5" s="20" t="s">
        <v>83</v>
      </c>
    </row>
    <row r="6" customFormat="false" ht="48" hidden="false" customHeight="true" outlineLevel="0" collapsed="false">
      <c r="A6" s="5" t="s">
        <v>84</v>
      </c>
      <c r="B6" s="5" t="s">
        <v>85</v>
      </c>
      <c r="C6" s="5" t="s">
        <v>86</v>
      </c>
      <c r="D6" s="5" t="s">
        <v>87</v>
      </c>
      <c r="E6" s="5" t="s">
        <v>88</v>
      </c>
      <c r="F6" s="5" t="s">
        <v>89</v>
      </c>
      <c r="G6" s="5" t="s">
        <v>90</v>
      </c>
      <c r="H6" s="5" t="s">
        <v>91</v>
      </c>
      <c r="I6" s="5" t="s">
        <v>92</v>
      </c>
      <c r="J6" s="5" t="s">
        <v>93</v>
      </c>
      <c r="K6" s="5" t="s">
        <v>94</v>
      </c>
      <c r="L6" s="5" t="s">
        <v>95</v>
      </c>
      <c r="M6" s="5" t="s">
        <v>96</v>
      </c>
      <c r="N6" s="5" t="s">
        <v>97</v>
      </c>
      <c r="O6" s="5" t="s">
        <v>98</v>
      </c>
      <c r="P6" s="5" t="s">
        <v>99</v>
      </c>
      <c r="Q6" s="5" t="s">
        <v>100</v>
      </c>
      <c r="R6" s="5" t="s">
        <v>101</v>
      </c>
      <c r="S6" s="5" t="s">
        <v>102</v>
      </c>
      <c r="T6" s="5" t="s">
        <v>103</v>
      </c>
      <c r="U6" s="21" t="n">
        <f aca="false">Settings!$C$6-WEEKDAY(Settings!$C$6,3)</f>
        <v>46300</v>
      </c>
      <c r="V6" s="21" t="n">
        <f aca="false">U6+7</f>
        <v>46307</v>
      </c>
      <c r="W6" s="21" t="n">
        <f aca="false">V6+7</f>
        <v>46314</v>
      </c>
      <c r="X6" s="21" t="n">
        <f aca="false">W6+7</f>
        <v>46321</v>
      </c>
      <c r="Y6" s="21" t="n">
        <f aca="false">X6+7</f>
        <v>46328</v>
      </c>
      <c r="Z6" s="21" t="n">
        <f aca="false">Y6+7</f>
        <v>46335</v>
      </c>
      <c r="AA6" s="21" t="n">
        <f aca="false">Z6+7</f>
        <v>46342</v>
      </c>
      <c r="AB6" s="21" t="n">
        <f aca="false">AA6+7</f>
        <v>46349</v>
      </c>
      <c r="AC6" s="21" t="n">
        <f aca="false">AB6+7</f>
        <v>46356</v>
      </c>
      <c r="AD6" s="21" t="n">
        <f aca="false">AC6+7</f>
        <v>46363</v>
      </c>
      <c r="AE6" s="21" t="n">
        <f aca="false">AD6+7</f>
        <v>46370</v>
      </c>
      <c r="AF6" s="21" t="n">
        <f aca="false">AE6+7</f>
        <v>46377</v>
      </c>
      <c r="AG6" s="21" t="n">
        <f aca="false">AF6+7</f>
        <v>46384</v>
      </c>
      <c r="AH6" s="21" t="n">
        <f aca="false">AG6+7</f>
        <v>46391</v>
      </c>
      <c r="AI6" s="21" t="n">
        <f aca="false">AH6+7</f>
        <v>46398</v>
      </c>
      <c r="AJ6" s="21" t="n">
        <f aca="false">AI6+7</f>
        <v>46405</v>
      </c>
      <c r="AK6" s="21" t="n">
        <f aca="false">AJ6+7</f>
        <v>46412</v>
      </c>
      <c r="AL6" s="21" t="n">
        <f aca="false">AK6+7</f>
        <v>46419</v>
      </c>
      <c r="AM6" s="21" t="n">
        <f aca="false">AL6+7</f>
        <v>46426</v>
      </c>
      <c r="AN6" s="21" t="n">
        <f aca="false">AM6+7</f>
        <v>46433</v>
      </c>
      <c r="AO6" s="21" t="n">
        <f aca="false">AN6+7</f>
        <v>46440</v>
      </c>
      <c r="AP6" s="21" t="n">
        <f aca="false">AO6+7</f>
        <v>46447</v>
      </c>
    </row>
    <row r="7" customFormat="false" ht="35.05" hidden="false" customHeight="false" outlineLevel="0" collapsed="false">
      <c r="A7" s="22" t="n">
        <v>1</v>
      </c>
      <c r="B7" s="22" t="s">
        <v>104</v>
      </c>
      <c r="C7" s="22" t="n">
        <v>1</v>
      </c>
      <c r="D7" s="3" t="s">
        <v>105</v>
      </c>
      <c r="E7" s="23" t="s">
        <v>106</v>
      </c>
      <c r="F7" s="3" t="s">
        <v>105</v>
      </c>
      <c r="G7" s="22" t="s">
        <v>107</v>
      </c>
      <c r="H7" s="3"/>
      <c r="I7" s="23"/>
      <c r="J7" s="24" t="n">
        <f aca="false">MIN(J8:J18)</f>
        <v>46300</v>
      </c>
      <c r="K7" s="24" t="n">
        <f aca="false">MAX(K8:K18)</f>
        <v>46444</v>
      </c>
      <c r="L7" s="22" t="n">
        <f aca="false">SUM(L8:L18)</f>
        <v>119</v>
      </c>
      <c r="M7" s="22"/>
      <c r="N7" s="23"/>
      <c r="O7" s="22" t="str">
        <f aca="false">IF(P7&gt;=1,"Complete",IF(P7&gt;0,"In progress","Not started"))</f>
        <v>Not started</v>
      </c>
      <c r="P7" s="25" t="n">
        <f aca="false">IFERROR(SUMPRODUCT(P8:P18,L8:L18)/SUM(L8:L18),0)</f>
        <v>0</v>
      </c>
      <c r="Q7" s="24"/>
      <c r="R7" s="23" t="str">
        <f aca="false">IF(COUNTIF(R8:R18,"Past deadline")&gt;0,"Has past-deadline tasks",IF(COUNTIF(R8:R18,"Overdue")&gt;0,"Has overdue tasks",IF(P7&gt;=1,"Done","On plan")))</f>
        <v>On plan</v>
      </c>
      <c r="S7" s="3"/>
      <c r="T7" s="3"/>
      <c r="U7" s="26" t="str">
        <f aca="false">IF(AND($J7&lt;=U$6+6,$K7&gt;=U$6),IF($G7="Milestone","M",IF($G7="Summary","S","T")),"")</f>
        <v>S</v>
      </c>
      <c r="V7" s="26" t="str">
        <f aca="false">IF(AND($J7&lt;=V$6+6,$K7&gt;=V$6),IF($G7="Milestone","M",IF($G7="Summary","S","T")),"")</f>
        <v>S</v>
      </c>
      <c r="W7" s="26" t="str">
        <f aca="false">IF(AND($J7&lt;=W$6+6,$K7&gt;=W$6),IF($G7="Milestone","M",IF($G7="Summary","S","T")),"")</f>
        <v>S</v>
      </c>
      <c r="X7" s="26" t="str">
        <f aca="false">IF(AND($J7&lt;=X$6+6,$K7&gt;=X$6),IF($G7="Milestone","M",IF($G7="Summary","S","T")),"")</f>
        <v>S</v>
      </c>
      <c r="Y7" s="26" t="str">
        <f aca="false">IF(AND($J7&lt;=Y$6+6,$K7&gt;=Y$6),IF($G7="Milestone","M",IF($G7="Summary","S","T")),"")</f>
        <v>S</v>
      </c>
      <c r="Z7" s="26" t="str">
        <f aca="false">IF(AND($J7&lt;=Z$6+6,$K7&gt;=Z$6),IF($G7="Milestone","M",IF($G7="Summary","S","T")),"")</f>
        <v>S</v>
      </c>
      <c r="AA7" s="26" t="str">
        <f aca="false">IF(AND($J7&lt;=AA$6+6,$K7&gt;=AA$6),IF($G7="Milestone","M",IF($G7="Summary","S","T")),"")</f>
        <v>S</v>
      </c>
      <c r="AB7" s="26" t="str">
        <f aca="false">IF(AND($J7&lt;=AB$6+6,$K7&gt;=AB$6),IF($G7="Milestone","M",IF($G7="Summary","S","T")),"")</f>
        <v>S</v>
      </c>
      <c r="AC7" s="26" t="str">
        <f aca="false">IF(AND($J7&lt;=AC$6+6,$K7&gt;=AC$6),IF($G7="Milestone","M",IF($G7="Summary","S","T")),"")</f>
        <v>S</v>
      </c>
      <c r="AD7" s="26" t="str">
        <f aca="false">IF(AND($J7&lt;=AD$6+6,$K7&gt;=AD$6),IF($G7="Milestone","M",IF($G7="Summary","S","T")),"")</f>
        <v>S</v>
      </c>
      <c r="AE7" s="26" t="str">
        <f aca="false">IF(AND($J7&lt;=AE$6+6,$K7&gt;=AE$6),IF($G7="Milestone","M",IF($G7="Summary","S","T")),"")</f>
        <v>S</v>
      </c>
      <c r="AF7" s="26" t="str">
        <f aca="false">IF(AND($J7&lt;=AF$6+6,$K7&gt;=AF$6),IF($G7="Milestone","M",IF($G7="Summary","S","T")),"")</f>
        <v>S</v>
      </c>
      <c r="AG7" s="26" t="str">
        <f aca="false">IF(AND($J7&lt;=AG$6+6,$K7&gt;=AG$6),IF($G7="Milestone","M",IF($G7="Summary","S","T")),"")</f>
        <v>S</v>
      </c>
      <c r="AH7" s="26" t="str">
        <f aca="false">IF(AND($J7&lt;=AH$6+6,$K7&gt;=AH$6),IF($G7="Milestone","M",IF($G7="Summary","S","T")),"")</f>
        <v>S</v>
      </c>
      <c r="AI7" s="26" t="str">
        <f aca="false">IF(AND($J7&lt;=AI$6+6,$K7&gt;=AI$6),IF($G7="Milestone","M",IF($G7="Summary","S","T")),"")</f>
        <v>S</v>
      </c>
      <c r="AJ7" s="26" t="str">
        <f aca="false">IF(AND($J7&lt;=AJ$6+6,$K7&gt;=AJ$6),IF($G7="Milestone","M",IF($G7="Summary","S","T")),"")</f>
        <v>S</v>
      </c>
      <c r="AK7" s="26" t="str">
        <f aca="false">IF(AND($J7&lt;=AK$6+6,$K7&gt;=AK$6),IF($G7="Milestone","M",IF($G7="Summary","S","T")),"")</f>
        <v>S</v>
      </c>
      <c r="AL7" s="26" t="str">
        <f aca="false">IF(AND($J7&lt;=AL$6+6,$K7&gt;=AL$6),IF($G7="Milestone","M",IF($G7="Summary","S","T")),"")</f>
        <v>S</v>
      </c>
      <c r="AM7" s="26" t="str">
        <f aca="false">IF(AND($J7&lt;=AM$6+6,$K7&gt;=AM$6),IF($G7="Milestone","M",IF($G7="Summary","S","T")),"")</f>
        <v>S</v>
      </c>
      <c r="AN7" s="26" t="str">
        <f aca="false">IF(AND($J7&lt;=AN$6+6,$K7&gt;=AN$6),IF($G7="Milestone","M",IF($G7="Summary","S","T")),"")</f>
        <v>S</v>
      </c>
      <c r="AO7" s="26" t="str">
        <f aca="false">IF(AND($J7&lt;=AO$6+6,$K7&gt;=AO$6),IF($G7="Milestone","M",IF($G7="Summary","S","T")),"")</f>
        <v>S</v>
      </c>
      <c r="AP7" s="26" t="str">
        <f aca="false">IF(AND($J7&lt;=AP$6+6,$K7&gt;=AP$6),IF($G7="Milestone","M",IF($G7="Summary","S","T")),"")</f>
        <v/>
      </c>
    </row>
    <row r="8" customFormat="false" ht="41.75" hidden="false" customHeight="false" outlineLevel="0" collapsed="false">
      <c r="A8" s="27" t="n">
        <v>2</v>
      </c>
      <c r="B8" s="27" t="s">
        <v>108</v>
      </c>
      <c r="C8" s="27" t="n">
        <v>2</v>
      </c>
      <c r="D8" s="4" t="s">
        <v>105</v>
      </c>
      <c r="E8" s="28" t="s">
        <v>109</v>
      </c>
      <c r="F8" s="4" t="s">
        <v>110</v>
      </c>
      <c r="G8" s="27" t="s">
        <v>111</v>
      </c>
      <c r="H8" s="4" t="s">
        <v>112</v>
      </c>
      <c r="I8" s="29"/>
      <c r="J8" s="30" t="n">
        <v>46300</v>
      </c>
      <c r="K8" s="30" t="n">
        <v>46302</v>
      </c>
      <c r="L8" s="27" t="n">
        <f aca="false">IF(G8="Milestone",0,NETWORKDAYS(J8,K8,Settings!$B$20:$B$40))</f>
        <v>3</v>
      </c>
      <c r="M8" s="27"/>
      <c r="N8" s="28"/>
      <c r="O8" s="31" t="s">
        <v>113</v>
      </c>
      <c r="P8" s="32" t="n">
        <v>0</v>
      </c>
      <c r="Q8" s="33"/>
      <c r="R8" s="34" t="str">
        <f aca="false">IF(O8="Complete","Done",IF(AND(K8&gt;$J$3,E8&lt;&gt;"Hypercare"),"Past deadline",IF($C$3&gt;K8,"Overdue",IF(AND($C$3&gt;=J8,P8=0),"Start due","On plan"))))</f>
        <v>On plan</v>
      </c>
      <c r="S8" s="4" t="s">
        <v>114</v>
      </c>
      <c r="T8" s="35"/>
      <c r="U8" s="26" t="str">
        <f aca="false">IF(AND($J8&lt;=U$6+6,$K8&gt;=U$6),IF($G8="Milestone","M",IF($G8="Summary","S","T")),"")</f>
        <v>T</v>
      </c>
      <c r="V8" s="26" t="str">
        <f aca="false">IF(AND($J8&lt;=V$6+6,$K8&gt;=V$6),IF($G8="Milestone","M",IF($G8="Summary","S","T")),"")</f>
        <v/>
      </c>
      <c r="W8" s="26" t="str">
        <f aca="false">IF(AND($J8&lt;=W$6+6,$K8&gt;=W$6),IF($G8="Milestone","M",IF($G8="Summary","S","T")),"")</f>
        <v/>
      </c>
      <c r="X8" s="26" t="str">
        <f aca="false">IF(AND($J8&lt;=X$6+6,$K8&gt;=X$6),IF($G8="Milestone","M",IF($G8="Summary","S","T")),"")</f>
        <v/>
      </c>
      <c r="Y8" s="26" t="str">
        <f aca="false">IF(AND($J8&lt;=Y$6+6,$K8&gt;=Y$6),IF($G8="Milestone","M",IF($G8="Summary","S","T")),"")</f>
        <v/>
      </c>
      <c r="Z8" s="26" t="str">
        <f aca="false">IF(AND($J8&lt;=Z$6+6,$K8&gt;=Z$6),IF($G8="Milestone","M",IF($G8="Summary","S","T")),"")</f>
        <v/>
      </c>
      <c r="AA8" s="26" t="str">
        <f aca="false">IF(AND($J8&lt;=AA$6+6,$K8&gt;=AA$6),IF($G8="Milestone","M",IF($G8="Summary","S","T")),"")</f>
        <v/>
      </c>
      <c r="AB8" s="26" t="str">
        <f aca="false">IF(AND($J8&lt;=AB$6+6,$K8&gt;=AB$6),IF($G8="Milestone","M",IF($G8="Summary","S","T")),"")</f>
        <v/>
      </c>
      <c r="AC8" s="26" t="str">
        <f aca="false">IF(AND($J8&lt;=AC$6+6,$K8&gt;=AC$6),IF($G8="Milestone","M",IF($G8="Summary","S","T")),"")</f>
        <v/>
      </c>
      <c r="AD8" s="26" t="str">
        <f aca="false">IF(AND($J8&lt;=AD$6+6,$K8&gt;=AD$6),IF($G8="Milestone","M",IF($G8="Summary","S","T")),"")</f>
        <v/>
      </c>
      <c r="AE8" s="26" t="str">
        <f aca="false">IF(AND($J8&lt;=AE$6+6,$K8&gt;=AE$6),IF($G8="Milestone","M",IF($G8="Summary","S","T")),"")</f>
        <v/>
      </c>
      <c r="AF8" s="26" t="str">
        <f aca="false">IF(AND($J8&lt;=AF$6+6,$K8&gt;=AF$6),IF($G8="Milestone","M",IF($G8="Summary","S","T")),"")</f>
        <v/>
      </c>
      <c r="AG8" s="26" t="str">
        <f aca="false">IF(AND($J8&lt;=AG$6+6,$K8&gt;=AG$6),IF($G8="Milestone","M",IF($G8="Summary","S","T")),"")</f>
        <v/>
      </c>
      <c r="AH8" s="26" t="str">
        <f aca="false">IF(AND($J8&lt;=AH$6+6,$K8&gt;=AH$6),IF($G8="Milestone","M",IF($G8="Summary","S","T")),"")</f>
        <v/>
      </c>
      <c r="AI8" s="26" t="str">
        <f aca="false">IF(AND($J8&lt;=AI$6+6,$K8&gt;=AI$6),IF($G8="Milestone","M",IF($G8="Summary","S","T")),"")</f>
        <v/>
      </c>
      <c r="AJ8" s="26" t="str">
        <f aca="false">IF(AND($J8&lt;=AJ$6+6,$K8&gt;=AJ$6),IF($G8="Milestone","M",IF($G8="Summary","S","T")),"")</f>
        <v/>
      </c>
      <c r="AK8" s="26" t="str">
        <f aca="false">IF(AND($J8&lt;=AK$6+6,$K8&gt;=AK$6),IF($G8="Milestone","M",IF($G8="Summary","S","T")),"")</f>
        <v/>
      </c>
      <c r="AL8" s="26" t="str">
        <f aca="false">IF(AND($J8&lt;=AL$6+6,$K8&gt;=AL$6),IF($G8="Milestone","M",IF($G8="Summary","S","T")),"")</f>
        <v/>
      </c>
      <c r="AM8" s="26" t="str">
        <f aca="false">IF(AND($J8&lt;=AM$6+6,$K8&gt;=AM$6),IF($G8="Milestone","M",IF($G8="Summary","S","T")),"")</f>
        <v/>
      </c>
      <c r="AN8" s="26" t="str">
        <f aca="false">IF(AND($J8&lt;=AN$6+6,$K8&gt;=AN$6),IF($G8="Milestone","M",IF($G8="Summary","S","T")),"")</f>
        <v/>
      </c>
      <c r="AO8" s="26" t="str">
        <f aca="false">IF(AND($J8&lt;=AO$6+6,$K8&gt;=AO$6),IF($G8="Milestone","M",IF($G8="Summary","S","T")),"")</f>
        <v/>
      </c>
      <c r="AP8" s="26" t="str">
        <f aca="false">IF(AND($J8&lt;=AP$6+6,$K8&gt;=AP$6),IF($G8="Milestone","M",IF($G8="Summary","S","T")),"")</f>
        <v/>
      </c>
    </row>
    <row r="9" customFormat="false" ht="41.75" hidden="false" customHeight="false" outlineLevel="0" collapsed="false">
      <c r="A9" s="27" t="n">
        <v>3</v>
      </c>
      <c r="B9" s="27" t="s">
        <v>115</v>
      </c>
      <c r="C9" s="27" t="n">
        <v>2</v>
      </c>
      <c r="D9" s="4" t="s">
        <v>105</v>
      </c>
      <c r="E9" s="28" t="s">
        <v>109</v>
      </c>
      <c r="F9" s="4" t="s">
        <v>116</v>
      </c>
      <c r="G9" s="27" t="s">
        <v>111</v>
      </c>
      <c r="H9" s="4" t="s">
        <v>117</v>
      </c>
      <c r="I9" s="29"/>
      <c r="J9" s="30" t="n">
        <v>46300</v>
      </c>
      <c r="K9" s="30" t="n">
        <v>46304</v>
      </c>
      <c r="L9" s="27" t="n">
        <f aca="false">IF(G9="Milestone",0,NETWORKDAYS(J9,K9,Settings!$B$20:$B$40))</f>
        <v>5</v>
      </c>
      <c r="M9" s="27" t="s">
        <v>118</v>
      </c>
      <c r="N9" s="28" t="s">
        <v>108</v>
      </c>
      <c r="O9" s="31" t="s">
        <v>113</v>
      </c>
      <c r="P9" s="32" t="n">
        <v>0</v>
      </c>
      <c r="Q9" s="33"/>
      <c r="R9" s="34" t="str">
        <f aca="false">IF(O9="Complete","Done",IF(AND(K9&gt;$J$3,E9&lt;&gt;"Hypercare"),"Past deadline",IF($C$3&gt;K9,"Overdue",IF(AND($C$3&gt;=J9,P9=0),"Start due","On plan"))))</f>
        <v>On plan</v>
      </c>
      <c r="S9" s="4" t="s">
        <v>119</v>
      </c>
      <c r="T9" s="35"/>
      <c r="U9" s="26" t="str">
        <f aca="false">IF(AND($J9&lt;=U$6+6,$K9&gt;=U$6),IF($G9="Milestone","M",IF($G9="Summary","S","T")),"")</f>
        <v>T</v>
      </c>
      <c r="V9" s="26" t="str">
        <f aca="false">IF(AND($J9&lt;=V$6+6,$K9&gt;=V$6),IF($G9="Milestone","M",IF($G9="Summary","S","T")),"")</f>
        <v/>
      </c>
      <c r="W9" s="26" t="str">
        <f aca="false">IF(AND($J9&lt;=W$6+6,$K9&gt;=W$6),IF($G9="Milestone","M",IF($G9="Summary","S","T")),"")</f>
        <v/>
      </c>
      <c r="X9" s="26" t="str">
        <f aca="false">IF(AND($J9&lt;=X$6+6,$K9&gt;=X$6),IF($G9="Milestone","M",IF($G9="Summary","S","T")),"")</f>
        <v/>
      </c>
      <c r="Y9" s="26" t="str">
        <f aca="false">IF(AND($J9&lt;=Y$6+6,$K9&gt;=Y$6),IF($G9="Milestone","M",IF($G9="Summary","S","T")),"")</f>
        <v/>
      </c>
      <c r="Z9" s="26" t="str">
        <f aca="false">IF(AND($J9&lt;=Z$6+6,$K9&gt;=Z$6),IF($G9="Milestone","M",IF($G9="Summary","S","T")),"")</f>
        <v/>
      </c>
      <c r="AA9" s="26" t="str">
        <f aca="false">IF(AND($J9&lt;=AA$6+6,$K9&gt;=AA$6),IF($G9="Milestone","M",IF($G9="Summary","S","T")),"")</f>
        <v/>
      </c>
      <c r="AB9" s="26" t="str">
        <f aca="false">IF(AND($J9&lt;=AB$6+6,$K9&gt;=AB$6),IF($G9="Milestone","M",IF($G9="Summary","S","T")),"")</f>
        <v/>
      </c>
      <c r="AC9" s="26" t="str">
        <f aca="false">IF(AND($J9&lt;=AC$6+6,$K9&gt;=AC$6),IF($G9="Milestone","M",IF($G9="Summary","S","T")),"")</f>
        <v/>
      </c>
      <c r="AD9" s="26" t="str">
        <f aca="false">IF(AND($J9&lt;=AD$6+6,$K9&gt;=AD$6),IF($G9="Milestone","M",IF($G9="Summary","S","T")),"")</f>
        <v/>
      </c>
      <c r="AE9" s="26" t="str">
        <f aca="false">IF(AND($J9&lt;=AE$6+6,$K9&gt;=AE$6),IF($G9="Milestone","M",IF($G9="Summary","S","T")),"")</f>
        <v/>
      </c>
      <c r="AF9" s="26" t="str">
        <f aca="false">IF(AND($J9&lt;=AF$6+6,$K9&gt;=AF$6),IF($G9="Milestone","M",IF($G9="Summary","S","T")),"")</f>
        <v/>
      </c>
      <c r="AG9" s="26" t="str">
        <f aca="false">IF(AND($J9&lt;=AG$6+6,$K9&gt;=AG$6),IF($G9="Milestone","M",IF($G9="Summary","S","T")),"")</f>
        <v/>
      </c>
      <c r="AH9" s="26" t="str">
        <f aca="false">IF(AND($J9&lt;=AH$6+6,$K9&gt;=AH$6),IF($G9="Milestone","M",IF($G9="Summary","S","T")),"")</f>
        <v/>
      </c>
      <c r="AI9" s="26" t="str">
        <f aca="false">IF(AND($J9&lt;=AI$6+6,$K9&gt;=AI$6),IF($G9="Milestone","M",IF($G9="Summary","S","T")),"")</f>
        <v/>
      </c>
      <c r="AJ9" s="26" t="str">
        <f aca="false">IF(AND($J9&lt;=AJ$6+6,$K9&gt;=AJ$6),IF($G9="Milestone","M",IF($G9="Summary","S","T")),"")</f>
        <v/>
      </c>
      <c r="AK9" s="26" t="str">
        <f aca="false">IF(AND($J9&lt;=AK$6+6,$K9&gt;=AK$6),IF($G9="Milestone","M",IF($G9="Summary","S","T")),"")</f>
        <v/>
      </c>
      <c r="AL9" s="26" t="str">
        <f aca="false">IF(AND($J9&lt;=AL$6+6,$K9&gt;=AL$6),IF($G9="Milestone","M",IF($G9="Summary","S","T")),"")</f>
        <v/>
      </c>
      <c r="AM9" s="26" t="str">
        <f aca="false">IF(AND($J9&lt;=AM$6+6,$K9&gt;=AM$6),IF($G9="Milestone","M",IF($G9="Summary","S","T")),"")</f>
        <v/>
      </c>
      <c r="AN9" s="26" t="str">
        <f aca="false">IF(AND($J9&lt;=AN$6+6,$K9&gt;=AN$6),IF($G9="Milestone","M",IF($G9="Summary","S","T")),"")</f>
        <v/>
      </c>
      <c r="AO9" s="26" t="str">
        <f aca="false">IF(AND($J9&lt;=AO$6+6,$K9&gt;=AO$6),IF($G9="Milestone","M",IF($G9="Summary","S","T")),"")</f>
        <v/>
      </c>
      <c r="AP9" s="26" t="str">
        <f aca="false">IF(AND($J9&lt;=AP$6+6,$K9&gt;=AP$6),IF($G9="Milestone","M",IF($G9="Summary","S","T")),"")</f>
        <v/>
      </c>
    </row>
    <row r="10" customFormat="false" ht="41.75" hidden="false" customHeight="false" outlineLevel="0" collapsed="false">
      <c r="A10" s="27" t="n">
        <v>4</v>
      </c>
      <c r="B10" s="27" t="s">
        <v>120</v>
      </c>
      <c r="C10" s="27" t="n">
        <v>2</v>
      </c>
      <c r="D10" s="4" t="s">
        <v>105</v>
      </c>
      <c r="E10" s="28" t="s">
        <v>109</v>
      </c>
      <c r="F10" s="4" t="s">
        <v>121</v>
      </c>
      <c r="G10" s="27" t="s">
        <v>111</v>
      </c>
      <c r="H10" s="4" t="s">
        <v>117</v>
      </c>
      <c r="I10" s="29"/>
      <c r="J10" s="30" t="n">
        <v>46307</v>
      </c>
      <c r="K10" s="30" t="n">
        <v>46316</v>
      </c>
      <c r="L10" s="27" t="n">
        <f aca="false">IF(G10="Milestone",0,NETWORKDAYS(J10,K10,Settings!$B$20:$B$40))</f>
        <v>8</v>
      </c>
      <c r="M10" s="27" t="s">
        <v>122</v>
      </c>
      <c r="N10" s="28" t="s">
        <v>115</v>
      </c>
      <c r="O10" s="31" t="s">
        <v>113</v>
      </c>
      <c r="P10" s="32" t="n">
        <v>0</v>
      </c>
      <c r="Q10" s="33"/>
      <c r="R10" s="34" t="str">
        <f aca="false">IF(O10="Complete","Done",IF(AND(K10&gt;$J$3,E10&lt;&gt;"Hypercare"),"Past deadline",IF($C$3&gt;K10,"Overdue",IF(AND($C$3&gt;=J10,P10=0),"Start due","On plan"))))</f>
        <v>On plan</v>
      </c>
      <c r="S10" s="4" t="s">
        <v>123</v>
      </c>
      <c r="T10" s="35"/>
      <c r="U10" s="26" t="str">
        <f aca="false">IF(AND($J10&lt;=U$6+6,$K10&gt;=U$6),IF($G10="Milestone","M",IF($G10="Summary","S","T")),"")</f>
        <v/>
      </c>
      <c r="V10" s="26" t="str">
        <f aca="false">IF(AND($J10&lt;=V$6+6,$K10&gt;=V$6),IF($G10="Milestone","M",IF($G10="Summary","S","T")),"")</f>
        <v>T</v>
      </c>
      <c r="W10" s="26" t="str">
        <f aca="false">IF(AND($J10&lt;=W$6+6,$K10&gt;=W$6),IF($G10="Milestone","M",IF($G10="Summary","S","T")),"")</f>
        <v>T</v>
      </c>
      <c r="X10" s="26" t="str">
        <f aca="false">IF(AND($J10&lt;=X$6+6,$K10&gt;=X$6),IF($G10="Milestone","M",IF($G10="Summary","S","T")),"")</f>
        <v/>
      </c>
      <c r="Y10" s="26" t="str">
        <f aca="false">IF(AND($J10&lt;=Y$6+6,$K10&gt;=Y$6),IF($G10="Milestone","M",IF($G10="Summary","S","T")),"")</f>
        <v/>
      </c>
      <c r="Z10" s="26" t="str">
        <f aca="false">IF(AND($J10&lt;=Z$6+6,$K10&gt;=Z$6),IF($G10="Milestone","M",IF($G10="Summary","S","T")),"")</f>
        <v/>
      </c>
      <c r="AA10" s="26" t="str">
        <f aca="false">IF(AND($J10&lt;=AA$6+6,$K10&gt;=AA$6),IF($G10="Milestone","M",IF($G10="Summary","S","T")),"")</f>
        <v/>
      </c>
      <c r="AB10" s="26" t="str">
        <f aca="false">IF(AND($J10&lt;=AB$6+6,$K10&gt;=AB$6),IF($G10="Milestone","M",IF($G10="Summary","S","T")),"")</f>
        <v/>
      </c>
      <c r="AC10" s="26" t="str">
        <f aca="false">IF(AND($J10&lt;=AC$6+6,$K10&gt;=AC$6),IF($G10="Milestone","M",IF($G10="Summary","S","T")),"")</f>
        <v/>
      </c>
      <c r="AD10" s="26" t="str">
        <f aca="false">IF(AND($J10&lt;=AD$6+6,$K10&gt;=AD$6),IF($G10="Milestone","M",IF($G10="Summary","S","T")),"")</f>
        <v/>
      </c>
      <c r="AE10" s="26" t="str">
        <f aca="false">IF(AND($J10&lt;=AE$6+6,$K10&gt;=AE$6),IF($G10="Milestone","M",IF($G10="Summary","S","T")),"")</f>
        <v/>
      </c>
      <c r="AF10" s="26" t="str">
        <f aca="false">IF(AND($J10&lt;=AF$6+6,$K10&gt;=AF$6),IF($G10="Milestone","M",IF($G10="Summary","S","T")),"")</f>
        <v/>
      </c>
      <c r="AG10" s="26" t="str">
        <f aca="false">IF(AND($J10&lt;=AG$6+6,$K10&gt;=AG$6),IF($G10="Milestone","M",IF($G10="Summary","S","T")),"")</f>
        <v/>
      </c>
      <c r="AH10" s="26" t="str">
        <f aca="false">IF(AND($J10&lt;=AH$6+6,$K10&gt;=AH$6),IF($G10="Milestone","M",IF($G10="Summary","S","T")),"")</f>
        <v/>
      </c>
      <c r="AI10" s="26" t="str">
        <f aca="false">IF(AND($J10&lt;=AI$6+6,$K10&gt;=AI$6),IF($G10="Milestone","M",IF($G10="Summary","S","T")),"")</f>
        <v/>
      </c>
      <c r="AJ10" s="26" t="str">
        <f aca="false">IF(AND($J10&lt;=AJ$6+6,$K10&gt;=AJ$6),IF($G10="Milestone","M",IF($G10="Summary","S","T")),"")</f>
        <v/>
      </c>
      <c r="AK10" s="26" t="str">
        <f aca="false">IF(AND($J10&lt;=AK$6+6,$K10&gt;=AK$6),IF($G10="Milestone","M",IF($G10="Summary","S","T")),"")</f>
        <v/>
      </c>
      <c r="AL10" s="26" t="str">
        <f aca="false">IF(AND($J10&lt;=AL$6+6,$K10&gt;=AL$6),IF($G10="Milestone","M",IF($G10="Summary","S","T")),"")</f>
        <v/>
      </c>
      <c r="AM10" s="26" t="str">
        <f aca="false">IF(AND($J10&lt;=AM$6+6,$K10&gt;=AM$6),IF($G10="Milestone","M",IF($G10="Summary","S","T")),"")</f>
        <v/>
      </c>
      <c r="AN10" s="26" t="str">
        <f aca="false">IF(AND($J10&lt;=AN$6+6,$K10&gt;=AN$6),IF($G10="Milestone","M",IF($G10="Summary","S","T")),"")</f>
        <v/>
      </c>
      <c r="AO10" s="26" t="str">
        <f aca="false">IF(AND($J10&lt;=AO$6+6,$K10&gt;=AO$6),IF($G10="Milestone","M",IF($G10="Summary","S","T")),"")</f>
        <v/>
      </c>
      <c r="AP10" s="26" t="str">
        <f aca="false">IF(AND($J10&lt;=AP$6+6,$K10&gt;=AP$6),IF($G10="Milestone","M",IF($G10="Summary","S","T")),"")</f>
        <v/>
      </c>
    </row>
    <row r="11" customFormat="false" ht="41.75" hidden="false" customHeight="false" outlineLevel="0" collapsed="false">
      <c r="A11" s="27" t="n">
        <v>5</v>
      </c>
      <c r="B11" s="27" t="s">
        <v>124</v>
      </c>
      <c r="C11" s="27" t="n">
        <v>2</v>
      </c>
      <c r="D11" s="4" t="s">
        <v>105</v>
      </c>
      <c r="E11" s="28" t="s">
        <v>109</v>
      </c>
      <c r="F11" s="4" t="s">
        <v>125</v>
      </c>
      <c r="G11" s="27" t="s">
        <v>111</v>
      </c>
      <c r="H11" s="4" t="s">
        <v>112</v>
      </c>
      <c r="I11" s="29"/>
      <c r="J11" s="30" t="n">
        <v>46300</v>
      </c>
      <c r="K11" s="30" t="n">
        <v>46311</v>
      </c>
      <c r="L11" s="27" t="n">
        <f aca="false">IF(G11="Milestone",0,NETWORKDAYS(J11,K11,Settings!$B$20:$B$40))</f>
        <v>10</v>
      </c>
      <c r="M11" s="27" t="s">
        <v>118</v>
      </c>
      <c r="N11" s="28" t="s">
        <v>108</v>
      </c>
      <c r="O11" s="31" t="s">
        <v>113</v>
      </c>
      <c r="P11" s="32" t="n">
        <v>0</v>
      </c>
      <c r="Q11" s="33"/>
      <c r="R11" s="34" t="str">
        <f aca="false">IF(O11="Complete","Done",IF(AND(K11&gt;$J$3,E11&lt;&gt;"Hypercare"),"Past deadline",IF($C$3&gt;K11,"Overdue",IF(AND($C$3&gt;=J11,P11=0),"Start due","On plan"))))</f>
        <v>On plan</v>
      </c>
      <c r="S11" s="4" t="s">
        <v>126</v>
      </c>
      <c r="T11" s="35"/>
      <c r="U11" s="26" t="str">
        <f aca="false">IF(AND($J11&lt;=U$6+6,$K11&gt;=U$6),IF($G11="Milestone","M",IF($G11="Summary","S","T")),"")</f>
        <v>T</v>
      </c>
      <c r="V11" s="26" t="str">
        <f aca="false">IF(AND($J11&lt;=V$6+6,$K11&gt;=V$6),IF($G11="Milestone","M",IF($G11="Summary","S","T")),"")</f>
        <v>T</v>
      </c>
      <c r="W11" s="26" t="str">
        <f aca="false">IF(AND($J11&lt;=W$6+6,$K11&gt;=W$6),IF($G11="Milestone","M",IF($G11="Summary","S","T")),"")</f>
        <v/>
      </c>
      <c r="X11" s="26" t="str">
        <f aca="false">IF(AND($J11&lt;=X$6+6,$K11&gt;=X$6),IF($G11="Milestone","M",IF($G11="Summary","S","T")),"")</f>
        <v/>
      </c>
      <c r="Y11" s="26" t="str">
        <f aca="false">IF(AND($J11&lt;=Y$6+6,$K11&gt;=Y$6),IF($G11="Milestone","M",IF($G11="Summary","S","T")),"")</f>
        <v/>
      </c>
      <c r="Z11" s="26" t="str">
        <f aca="false">IF(AND($J11&lt;=Z$6+6,$K11&gt;=Z$6),IF($G11="Milestone","M",IF($G11="Summary","S","T")),"")</f>
        <v/>
      </c>
      <c r="AA11" s="26" t="str">
        <f aca="false">IF(AND($J11&lt;=AA$6+6,$K11&gt;=AA$6),IF($G11="Milestone","M",IF($G11="Summary","S","T")),"")</f>
        <v/>
      </c>
      <c r="AB11" s="26" t="str">
        <f aca="false">IF(AND($J11&lt;=AB$6+6,$K11&gt;=AB$6),IF($G11="Milestone","M",IF($G11="Summary","S","T")),"")</f>
        <v/>
      </c>
      <c r="AC11" s="26" t="str">
        <f aca="false">IF(AND($J11&lt;=AC$6+6,$K11&gt;=AC$6),IF($G11="Milestone","M",IF($G11="Summary","S","T")),"")</f>
        <v/>
      </c>
      <c r="AD11" s="26" t="str">
        <f aca="false">IF(AND($J11&lt;=AD$6+6,$K11&gt;=AD$6),IF($G11="Milestone","M",IF($G11="Summary","S","T")),"")</f>
        <v/>
      </c>
      <c r="AE11" s="26" t="str">
        <f aca="false">IF(AND($J11&lt;=AE$6+6,$K11&gt;=AE$6),IF($G11="Milestone","M",IF($G11="Summary","S","T")),"")</f>
        <v/>
      </c>
      <c r="AF11" s="26" t="str">
        <f aca="false">IF(AND($J11&lt;=AF$6+6,$K11&gt;=AF$6),IF($G11="Milestone","M",IF($G11="Summary","S","T")),"")</f>
        <v/>
      </c>
      <c r="AG11" s="26" t="str">
        <f aca="false">IF(AND($J11&lt;=AG$6+6,$K11&gt;=AG$6),IF($G11="Milestone","M",IF($G11="Summary","S","T")),"")</f>
        <v/>
      </c>
      <c r="AH11" s="26" t="str">
        <f aca="false">IF(AND($J11&lt;=AH$6+6,$K11&gt;=AH$6),IF($G11="Milestone","M",IF($G11="Summary","S","T")),"")</f>
        <v/>
      </c>
      <c r="AI11" s="26" t="str">
        <f aca="false">IF(AND($J11&lt;=AI$6+6,$K11&gt;=AI$6),IF($G11="Milestone","M",IF($G11="Summary","S","T")),"")</f>
        <v/>
      </c>
      <c r="AJ11" s="26" t="str">
        <f aca="false">IF(AND($J11&lt;=AJ$6+6,$K11&gt;=AJ$6),IF($G11="Milestone","M",IF($G11="Summary","S","T")),"")</f>
        <v/>
      </c>
      <c r="AK11" s="26" t="str">
        <f aca="false">IF(AND($J11&lt;=AK$6+6,$K11&gt;=AK$6),IF($G11="Milestone","M",IF($G11="Summary","S","T")),"")</f>
        <v/>
      </c>
      <c r="AL11" s="26" t="str">
        <f aca="false">IF(AND($J11&lt;=AL$6+6,$K11&gt;=AL$6),IF($G11="Milestone","M",IF($G11="Summary","S","T")),"")</f>
        <v/>
      </c>
      <c r="AM11" s="26" t="str">
        <f aca="false">IF(AND($J11&lt;=AM$6+6,$K11&gt;=AM$6),IF($G11="Milestone","M",IF($G11="Summary","S","T")),"")</f>
        <v/>
      </c>
      <c r="AN11" s="26" t="str">
        <f aca="false">IF(AND($J11&lt;=AN$6+6,$K11&gt;=AN$6),IF($G11="Milestone","M",IF($G11="Summary","S","T")),"")</f>
        <v/>
      </c>
      <c r="AO11" s="26" t="str">
        <f aca="false">IF(AND($J11&lt;=AO$6+6,$K11&gt;=AO$6),IF($G11="Milestone","M",IF($G11="Summary","S","T")),"")</f>
        <v/>
      </c>
      <c r="AP11" s="26" t="str">
        <f aca="false">IF(AND($J11&lt;=AP$6+6,$K11&gt;=AP$6),IF($G11="Milestone","M",IF($G11="Summary","S","T")),"")</f>
        <v/>
      </c>
    </row>
    <row r="12" customFormat="false" ht="35.05" hidden="false" customHeight="false" outlineLevel="0" collapsed="false">
      <c r="A12" s="36" t="n">
        <v>6</v>
      </c>
      <c r="B12" s="36" t="s">
        <v>127</v>
      </c>
      <c r="C12" s="36" t="n">
        <v>2</v>
      </c>
      <c r="D12" s="37" t="s">
        <v>105</v>
      </c>
      <c r="E12" s="38" t="s">
        <v>109</v>
      </c>
      <c r="F12" s="37" t="s">
        <v>128</v>
      </c>
      <c r="G12" s="36" t="s">
        <v>129</v>
      </c>
      <c r="H12" s="37" t="s">
        <v>130</v>
      </c>
      <c r="I12" s="39"/>
      <c r="J12" s="40" t="n">
        <v>46318</v>
      </c>
      <c r="K12" s="40" t="n">
        <v>46318</v>
      </c>
      <c r="L12" s="36" t="n">
        <f aca="false">IF(G12="Milestone",0,NETWORKDAYS(J12,K12,Settings!$B$20:$B$40))</f>
        <v>0</v>
      </c>
      <c r="M12" s="36" t="s">
        <v>131</v>
      </c>
      <c r="N12" s="38" t="s">
        <v>132</v>
      </c>
      <c r="O12" s="41" t="s">
        <v>113</v>
      </c>
      <c r="P12" s="42" t="n">
        <v>0</v>
      </c>
      <c r="Q12" s="43"/>
      <c r="R12" s="38" t="str">
        <f aca="false">IF(O12="Complete","Done",IF(AND(K12&gt;$J$3,E12&lt;&gt;"Hypercare"),"Past deadline",IF($C$3&gt;K12,"Overdue",IF(AND($C$3&gt;=J12,P12=0),"Start due","On plan"))))</f>
        <v>On plan</v>
      </c>
      <c r="S12" s="37" t="s">
        <v>133</v>
      </c>
      <c r="T12" s="44"/>
      <c r="U12" s="26" t="str">
        <f aca="false">IF(AND($J12&lt;=U$6+6,$K12&gt;=U$6),IF($G12="Milestone","M",IF($G12="Summary","S","T")),"")</f>
        <v/>
      </c>
      <c r="V12" s="26" t="str">
        <f aca="false">IF(AND($J12&lt;=V$6+6,$K12&gt;=V$6),IF($G12="Milestone","M",IF($G12="Summary","S","T")),"")</f>
        <v/>
      </c>
      <c r="W12" s="26" t="str">
        <f aca="false">IF(AND($J12&lt;=W$6+6,$K12&gt;=W$6),IF($G12="Milestone","M",IF($G12="Summary","S","T")),"")</f>
        <v>M</v>
      </c>
      <c r="X12" s="26" t="str">
        <f aca="false">IF(AND($J12&lt;=X$6+6,$K12&gt;=X$6),IF($G12="Milestone","M",IF($G12="Summary","S","T")),"")</f>
        <v/>
      </c>
      <c r="Y12" s="26" t="str">
        <f aca="false">IF(AND($J12&lt;=Y$6+6,$K12&gt;=Y$6),IF($G12="Milestone","M",IF($G12="Summary","S","T")),"")</f>
        <v/>
      </c>
      <c r="Z12" s="26" t="str">
        <f aca="false">IF(AND($J12&lt;=Z$6+6,$K12&gt;=Z$6),IF($G12="Milestone","M",IF($G12="Summary","S","T")),"")</f>
        <v/>
      </c>
      <c r="AA12" s="26" t="str">
        <f aca="false">IF(AND($J12&lt;=AA$6+6,$K12&gt;=AA$6),IF($G12="Milestone","M",IF($G12="Summary","S","T")),"")</f>
        <v/>
      </c>
      <c r="AB12" s="26" t="str">
        <f aca="false">IF(AND($J12&lt;=AB$6+6,$K12&gt;=AB$6),IF($G12="Milestone","M",IF($G12="Summary","S","T")),"")</f>
        <v/>
      </c>
      <c r="AC12" s="26" t="str">
        <f aca="false">IF(AND($J12&lt;=AC$6+6,$K12&gt;=AC$6),IF($G12="Milestone","M",IF($G12="Summary","S","T")),"")</f>
        <v/>
      </c>
      <c r="AD12" s="26" t="str">
        <f aca="false">IF(AND($J12&lt;=AD$6+6,$K12&gt;=AD$6),IF($G12="Milestone","M",IF($G12="Summary","S","T")),"")</f>
        <v/>
      </c>
      <c r="AE12" s="26" t="str">
        <f aca="false">IF(AND($J12&lt;=AE$6+6,$K12&gt;=AE$6),IF($G12="Milestone","M",IF($G12="Summary","S","T")),"")</f>
        <v/>
      </c>
      <c r="AF12" s="26" t="str">
        <f aca="false">IF(AND($J12&lt;=AF$6+6,$K12&gt;=AF$6),IF($G12="Milestone","M",IF($G12="Summary","S","T")),"")</f>
        <v/>
      </c>
      <c r="AG12" s="26" t="str">
        <f aca="false">IF(AND($J12&lt;=AG$6+6,$K12&gt;=AG$6),IF($G12="Milestone","M",IF($G12="Summary","S","T")),"")</f>
        <v/>
      </c>
      <c r="AH12" s="26" t="str">
        <f aca="false">IF(AND($J12&lt;=AH$6+6,$K12&gt;=AH$6),IF($G12="Milestone","M",IF($G12="Summary","S","T")),"")</f>
        <v/>
      </c>
      <c r="AI12" s="26" t="str">
        <f aca="false">IF(AND($J12&lt;=AI$6+6,$K12&gt;=AI$6),IF($G12="Milestone","M",IF($G12="Summary","S","T")),"")</f>
        <v/>
      </c>
      <c r="AJ12" s="26" t="str">
        <f aca="false">IF(AND($J12&lt;=AJ$6+6,$K12&gt;=AJ$6),IF($G12="Milestone","M",IF($G12="Summary","S","T")),"")</f>
        <v/>
      </c>
      <c r="AK12" s="26" t="str">
        <f aca="false">IF(AND($J12&lt;=AK$6+6,$K12&gt;=AK$6),IF($G12="Milestone","M",IF($G12="Summary","S","T")),"")</f>
        <v/>
      </c>
      <c r="AL12" s="26" t="str">
        <f aca="false">IF(AND($J12&lt;=AL$6+6,$K12&gt;=AL$6),IF($G12="Milestone","M",IF($G12="Summary","S","T")),"")</f>
        <v/>
      </c>
      <c r="AM12" s="26" t="str">
        <f aca="false">IF(AND($J12&lt;=AM$6+6,$K12&gt;=AM$6),IF($G12="Milestone","M",IF($G12="Summary","S","T")),"")</f>
        <v/>
      </c>
      <c r="AN12" s="26" t="str">
        <f aca="false">IF(AND($J12&lt;=AN$6+6,$K12&gt;=AN$6),IF($G12="Milestone","M",IF($G12="Summary","S","T")),"")</f>
        <v/>
      </c>
      <c r="AO12" s="26" t="str">
        <f aca="false">IF(AND($J12&lt;=AO$6+6,$K12&gt;=AO$6),IF($G12="Milestone","M",IF($G12="Summary","S","T")),"")</f>
        <v/>
      </c>
      <c r="AP12" s="26" t="str">
        <f aca="false">IF(AND($J12&lt;=AP$6+6,$K12&gt;=AP$6),IF($G12="Milestone","M",IF($G12="Summary","S","T")),"")</f>
        <v/>
      </c>
    </row>
    <row r="13" customFormat="false" ht="35.05" hidden="false" customHeight="false" outlineLevel="0" collapsed="false">
      <c r="A13" s="36" t="n">
        <v>7</v>
      </c>
      <c r="B13" s="36" t="s">
        <v>134</v>
      </c>
      <c r="C13" s="36" t="n">
        <v>2</v>
      </c>
      <c r="D13" s="37" t="s">
        <v>105</v>
      </c>
      <c r="E13" s="38" t="s">
        <v>135</v>
      </c>
      <c r="F13" s="37" t="s">
        <v>136</v>
      </c>
      <c r="G13" s="36" t="s">
        <v>129</v>
      </c>
      <c r="H13" s="37" t="s">
        <v>137</v>
      </c>
      <c r="I13" s="39"/>
      <c r="J13" s="40" t="n">
        <v>46339</v>
      </c>
      <c r="K13" s="40" t="n">
        <v>46339</v>
      </c>
      <c r="L13" s="36" t="n">
        <f aca="false">IF(G13="Milestone",0,NETWORKDAYS(J13,K13,Settings!$B$20:$B$40))</f>
        <v>0</v>
      </c>
      <c r="M13" s="36" t="s">
        <v>138</v>
      </c>
      <c r="N13" s="38" t="s">
        <v>139</v>
      </c>
      <c r="O13" s="41" t="s">
        <v>113</v>
      </c>
      <c r="P13" s="42" t="n">
        <v>0</v>
      </c>
      <c r="Q13" s="43"/>
      <c r="R13" s="38" t="str">
        <f aca="false">IF(O13="Complete","Done",IF(AND(K13&gt;$J$3,E13&lt;&gt;"Hypercare"),"Past deadline",IF($C$3&gt;K13,"Overdue",IF(AND($C$3&gt;=J13,P13=0),"Start due","On plan"))))</f>
        <v>On plan</v>
      </c>
      <c r="S13" s="37" t="s">
        <v>140</v>
      </c>
      <c r="T13" s="44"/>
      <c r="U13" s="26" t="str">
        <f aca="false">IF(AND($J13&lt;=U$6+6,$K13&gt;=U$6),IF($G13="Milestone","M",IF($G13="Summary","S","T")),"")</f>
        <v/>
      </c>
      <c r="V13" s="26" t="str">
        <f aca="false">IF(AND($J13&lt;=V$6+6,$K13&gt;=V$6),IF($G13="Milestone","M",IF($G13="Summary","S","T")),"")</f>
        <v/>
      </c>
      <c r="W13" s="26" t="str">
        <f aca="false">IF(AND($J13&lt;=W$6+6,$K13&gt;=W$6),IF($G13="Milestone","M",IF($G13="Summary","S","T")),"")</f>
        <v/>
      </c>
      <c r="X13" s="26" t="str">
        <f aca="false">IF(AND($J13&lt;=X$6+6,$K13&gt;=X$6),IF($G13="Milestone","M",IF($G13="Summary","S","T")),"")</f>
        <v/>
      </c>
      <c r="Y13" s="26" t="str">
        <f aca="false">IF(AND($J13&lt;=Y$6+6,$K13&gt;=Y$6),IF($G13="Milestone","M",IF($G13="Summary","S","T")),"")</f>
        <v/>
      </c>
      <c r="Z13" s="26" t="str">
        <f aca="false">IF(AND($J13&lt;=Z$6+6,$K13&gt;=Z$6),IF($G13="Milestone","M",IF($G13="Summary","S","T")),"")</f>
        <v>M</v>
      </c>
      <c r="AA13" s="26" t="str">
        <f aca="false">IF(AND($J13&lt;=AA$6+6,$K13&gt;=AA$6),IF($G13="Milestone","M",IF($G13="Summary","S","T")),"")</f>
        <v/>
      </c>
      <c r="AB13" s="26" t="str">
        <f aca="false">IF(AND($J13&lt;=AB$6+6,$K13&gt;=AB$6),IF($G13="Milestone","M",IF($G13="Summary","S","T")),"")</f>
        <v/>
      </c>
      <c r="AC13" s="26" t="str">
        <f aca="false">IF(AND($J13&lt;=AC$6+6,$K13&gt;=AC$6),IF($G13="Milestone","M",IF($G13="Summary","S","T")),"")</f>
        <v/>
      </c>
      <c r="AD13" s="26" t="str">
        <f aca="false">IF(AND($J13&lt;=AD$6+6,$K13&gt;=AD$6),IF($G13="Milestone","M",IF($G13="Summary","S","T")),"")</f>
        <v/>
      </c>
      <c r="AE13" s="26" t="str">
        <f aca="false">IF(AND($J13&lt;=AE$6+6,$K13&gt;=AE$6),IF($G13="Milestone","M",IF($G13="Summary","S","T")),"")</f>
        <v/>
      </c>
      <c r="AF13" s="26" t="str">
        <f aca="false">IF(AND($J13&lt;=AF$6+6,$K13&gt;=AF$6),IF($G13="Milestone","M",IF($G13="Summary","S","T")),"")</f>
        <v/>
      </c>
      <c r="AG13" s="26" t="str">
        <f aca="false">IF(AND($J13&lt;=AG$6+6,$K13&gt;=AG$6),IF($G13="Milestone","M",IF($G13="Summary","S","T")),"")</f>
        <v/>
      </c>
      <c r="AH13" s="26" t="str">
        <f aca="false">IF(AND($J13&lt;=AH$6+6,$K13&gt;=AH$6),IF($G13="Milestone","M",IF($G13="Summary","S","T")),"")</f>
        <v/>
      </c>
      <c r="AI13" s="26" t="str">
        <f aca="false">IF(AND($J13&lt;=AI$6+6,$K13&gt;=AI$6),IF($G13="Milestone","M",IF($G13="Summary","S","T")),"")</f>
        <v/>
      </c>
      <c r="AJ13" s="26" t="str">
        <f aca="false">IF(AND($J13&lt;=AJ$6+6,$K13&gt;=AJ$6),IF($G13="Milestone","M",IF($G13="Summary","S","T")),"")</f>
        <v/>
      </c>
      <c r="AK13" s="26" t="str">
        <f aca="false">IF(AND($J13&lt;=AK$6+6,$K13&gt;=AK$6),IF($G13="Milestone","M",IF($G13="Summary","S","T")),"")</f>
        <v/>
      </c>
      <c r="AL13" s="26" t="str">
        <f aca="false">IF(AND($J13&lt;=AL$6+6,$K13&gt;=AL$6),IF($G13="Milestone","M",IF($G13="Summary","S","T")),"")</f>
        <v/>
      </c>
      <c r="AM13" s="26" t="str">
        <f aca="false">IF(AND($J13&lt;=AM$6+6,$K13&gt;=AM$6),IF($G13="Milestone","M",IF($G13="Summary","S","T")),"")</f>
        <v/>
      </c>
      <c r="AN13" s="26" t="str">
        <f aca="false">IF(AND($J13&lt;=AN$6+6,$K13&gt;=AN$6),IF($G13="Milestone","M",IF($G13="Summary","S","T")),"")</f>
        <v/>
      </c>
      <c r="AO13" s="26" t="str">
        <f aca="false">IF(AND($J13&lt;=AO$6+6,$K13&gt;=AO$6),IF($G13="Milestone","M",IF($G13="Summary","S","T")),"")</f>
        <v/>
      </c>
      <c r="AP13" s="26" t="str">
        <f aca="false">IF(AND($J13&lt;=AP$6+6,$K13&gt;=AP$6),IF($G13="Milestone","M",IF($G13="Summary","S","T")),"")</f>
        <v/>
      </c>
    </row>
    <row r="14" customFormat="false" ht="35.05" hidden="false" customHeight="false" outlineLevel="0" collapsed="false">
      <c r="A14" s="36" t="n">
        <v>8</v>
      </c>
      <c r="B14" s="36" t="s">
        <v>141</v>
      </c>
      <c r="C14" s="36" t="n">
        <v>2</v>
      </c>
      <c r="D14" s="37" t="s">
        <v>105</v>
      </c>
      <c r="E14" s="38" t="s">
        <v>142</v>
      </c>
      <c r="F14" s="37" t="s">
        <v>143</v>
      </c>
      <c r="G14" s="36" t="s">
        <v>129</v>
      </c>
      <c r="H14" s="37" t="s">
        <v>117</v>
      </c>
      <c r="I14" s="39"/>
      <c r="J14" s="40" t="n">
        <v>46374</v>
      </c>
      <c r="K14" s="40" t="n">
        <v>46374</v>
      </c>
      <c r="L14" s="36" t="n">
        <f aca="false">IF(G14="Milestone",0,NETWORKDAYS(J14,K14,Settings!$B$20:$B$40))</f>
        <v>0</v>
      </c>
      <c r="M14" s="36" t="s">
        <v>144</v>
      </c>
      <c r="N14" s="38" t="s">
        <v>145</v>
      </c>
      <c r="O14" s="41" t="s">
        <v>113</v>
      </c>
      <c r="P14" s="42" t="n">
        <v>0</v>
      </c>
      <c r="Q14" s="43"/>
      <c r="R14" s="38" t="str">
        <f aca="false">IF(O14="Complete","Done",IF(AND(K14&gt;$J$3,E14&lt;&gt;"Hypercare"),"Past deadline",IF($C$3&gt;K14,"Overdue",IF(AND($C$3&gt;=J14,P14=0),"Start due","On plan"))))</f>
        <v>On plan</v>
      </c>
      <c r="S14" s="37" t="s">
        <v>146</v>
      </c>
      <c r="T14" s="44"/>
      <c r="U14" s="26" t="str">
        <f aca="false">IF(AND($J14&lt;=U$6+6,$K14&gt;=U$6),IF($G14="Milestone","M",IF($G14="Summary","S","T")),"")</f>
        <v/>
      </c>
      <c r="V14" s="26" t="str">
        <f aca="false">IF(AND($J14&lt;=V$6+6,$K14&gt;=V$6),IF($G14="Milestone","M",IF($G14="Summary","S","T")),"")</f>
        <v/>
      </c>
      <c r="W14" s="26" t="str">
        <f aca="false">IF(AND($J14&lt;=W$6+6,$K14&gt;=W$6),IF($G14="Milestone","M",IF($G14="Summary","S","T")),"")</f>
        <v/>
      </c>
      <c r="X14" s="26" t="str">
        <f aca="false">IF(AND($J14&lt;=X$6+6,$K14&gt;=X$6),IF($G14="Milestone","M",IF($G14="Summary","S","T")),"")</f>
        <v/>
      </c>
      <c r="Y14" s="26" t="str">
        <f aca="false">IF(AND($J14&lt;=Y$6+6,$K14&gt;=Y$6),IF($G14="Milestone","M",IF($G14="Summary","S","T")),"")</f>
        <v/>
      </c>
      <c r="Z14" s="26" t="str">
        <f aca="false">IF(AND($J14&lt;=Z$6+6,$K14&gt;=Z$6),IF($G14="Milestone","M",IF($G14="Summary","S","T")),"")</f>
        <v/>
      </c>
      <c r="AA14" s="26" t="str">
        <f aca="false">IF(AND($J14&lt;=AA$6+6,$K14&gt;=AA$6),IF($G14="Milestone","M",IF($G14="Summary","S","T")),"")</f>
        <v/>
      </c>
      <c r="AB14" s="26" t="str">
        <f aca="false">IF(AND($J14&lt;=AB$6+6,$K14&gt;=AB$6),IF($G14="Milestone","M",IF($G14="Summary","S","T")),"")</f>
        <v/>
      </c>
      <c r="AC14" s="26" t="str">
        <f aca="false">IF(AND($J14&lt;=AC$6+6,$K14&gt;=AC$6),IF($G14="Milestone","M",IF($G14="Summary","S","T")),"")</f>
        <v/>
      </c>
      <c r="AD14" s="26" t="str">
        <f aca="false">IF(AND($J14&lt;=AD$6+6,$K14&gt;=AD$6),IF($G14="Milestone","M",IF($G14="Summary","S","T")),"")</f>
        <v/>
      </c>
      <c r="AE14" s="26" t="str">
        <f aca="false">IF(AND($J14&lt;=AE$6+6,$K14&gt;=AE$6),IF($G14="Milestone","M",IF($G14="Summary","S","T")),"")</f>
        <v>M</v>
      </c>
      <c r="AF14" s="26" t="str">
        <f aca="false">IF(AND($J14&lt;=AF$6+6,$K14&gt;=AF$6),IF($G14="Milestone","M",IF($G14="Summary","S","T")),"")</f>
        <v/>
      </c>
      <c r="AG14" s="26" t="str">
        <f aca="false">IF(AND($J14&lt;=AG$6+6,$K14&gt;=AG$6),IF($G14="Milestone","M",IF($G14="Summary","S","T")),"")</f>
        <v/>
      </c>
      <c r="AH14" s="26" t="str">
        <f aca="false">IF(AND($J14&lt;=AH$6+6,$K14&gt;=AH$6),IF($G14="Milestone","M",IF($G14="Summary","S","T")),"")</f>
        <v/>
      </c>
      <c r="AI14" s="26" t="str">
        <f aca="false">IF(AND($J14&lt;=AI$6+6,$K14&gt;=AI$6),IF($G14="Milestone","M",IF($G14="Summary","S","T")),"")</f>
        <v/>
      </c>
      <c r="AJ14" s="26" t="str">
        <f aca="false">IF(AND($J14&lt;=AJ$6+6,$K14&gt;=AJ$6),IF($G14="Milestone","M",IF($G14="Summary","S","T")),"")</f>
        <v/>
      </c>
      <c r="AK14" s="26" t="str">
        <f aca="false">IF(AND($J14&lt;=AK$6+6,$K14&gt;=AK$6),IF($G14="Milestone","M",IF($G14="Summary","S","T")),"")</f>
        <v/>
      </c>
      <c r="AL14" s="26" t="str">
        <f aca="false">IF(AND($J14&lt;=AL$6+6,$K14&gt;=AL$6),IF($G14="Milestone","M",IF($G14="Summary","S","T")),"")</f>
        <v/>
      </c>
      <c r="AM14" s="26" t="str">
        <f aca="false">IF(AND($J14&lt;=AM$6+6,$K14&gt;=AM$6),IF($G14="Milestone","M",IF($G14="Summary","S","T")),"")</f>
        <v/>
      </c>
      <c r="AN14" s="26" t="str">
        <f aca="false">IF(AND($J14&lt;=AN$6+6,$K14&gt;=AN$6),IF($G14="Milestone","M",IF($G14="Summary","S","T")),"")</f>
        <v/>
      </c>
      <c r="AO14" s="26" t="str">
        <f aca="false">IF(AND($J14&lt;=AO$6+6,$K14&gt;=AO$6),IF($G14="Milestone","M",IF($G14="Summary","S","T")),"")</f>
        <v/>
      </c>
      <c r="AP14" s="26" t="str">
        <f aca="false">IF(AND($J14&lt;=AP$6+6,$K14&gt;=AP$6),IF($G14="Milestone","M",IF($G14="Summary","S","T")),"")</f>
        <v/>
      </c>
    </row>
    <row r="15" customFormat="false" ht="35.05" hidden="false" customHeight="false" outlineLevel="0" collapsed="false">
      <c r="A15" s="36" t="n">
        <v>9</v>
      </c>
      <c r="B15" s="36" t="s">
        <v>147</v>
      </c>
      <c r="C15" s="36" t="n">
        <v>2</v>
      </c>
      <c r="D15" s="37" t="s">
        <v>105</v>
      </c>
      <c r="E15" s="38" t="s">
        <v>148</v>
      </c>
      <c r="F15" s="37" t="s">
        <v>149</v>
      </c>
      <c r="G15" s="36" t="s">
        <v>129</v>
      </c>
      <c r="H15" s="37" t="s">
        <v>130</v>
      </c>
      <c r="I15" s="39"/>
      <c r="J15" s="40" t="n">
        <v>46421</v>
      </c>
      <c r="K15" s="40" t="n">
        <v>46421</v>
      </c>
      <c r="L15" s="36" t="n">
        <f aca="false">IF(G15="Milestone",0,NETWORKDAYS(J15,K15,Settings!$B$20:$B$40))</f>
        <v>0</v>
      </c>
      <c r="M15" s="36" t="s">
        <v>150</v>
      </c>
      <c r="N15" s="38" t="s">
        <v>151</v>
      </c>
      <c r="O15" s="41" t="s">
        <v>113</v>
      </c>
      <c r="P15" s="42" t="n">
        <v>0</v>
      </c>
      <c r="Q15" s="43"/>
      <c r="R15" s="38" t="str">
        <f aca="false">IF(O15="Complete","Done",IF(AND(K15&gt;$J$3,E15&lt;&gt;"Hypercare"),"Past deadline",IF($C$3&gt;K15,"Overdue",IF(AND($C$3&gt;=J15,P15=0),"Start due","On plan"))))</f>
        <v>On plan</v>
      </c>
      <c r="S15" s="37" t="s">
        <v>152</v>
      </c>
      <c r="T15" s="44"/>
      <c r="U15" s="26" t="str">
        <f aca="false">IF(AND($J15&lt;=U$6+6,$K15&gt;=U$6),IF($G15="Milestone","M",IF($G15="Summary","S","T")),"")</f>
        <v/>
      </c>
      <c r="V15" s="26" t="str">
        <f aca="false">IF(AND($J15&lt;=V$6+6,$K15&gt;=V$6),IF($G15="Milestone","M",IF($G15="Summary","S","T")),"")</f>
        <v/>
      </c>
      <c r="W15" s="26" t="str">
        <f aca="false">IF(AND($J15&lt;=W$6+6,$K15&gt;=W$6),IF($G15="Milestone","M",IF($G15="Summary","S","T")),"")</f>
        <v/>
      </c>
      <c r="X15" s="26" t="str">
        <f aca="false">IF(AND($J15&lt;=X$6+6,$K15&gt;=X$6),IF($G15="Milestone","M",IF($G15="Summary","S","T")),"")</f>
        <v/>
      </c>
      <c r="Y15" s="26" t="str">
        <f aca="false">IF(AND($J15&lt;=Y$6+6,$K15&gt;=Y$6),IF($G15="Milestone","M",IF($G15="Summary","S","T")),"")</f>
        <v/>
      </c>
      <c r="Z15" s="26" t="str">
        <f aca="false">IF(AND($J15&lt;=Z$6+6,$K15&gt;=Z$6),IF($G15="Milestone","M",IF($G15="Summary","S","T")),"")</f>
        <v/>
      </c>
      <c r="AA15" s="26" t="str">
        <f aca="false">IF(AND($J15&lt;=AA$6+6,$K15&gt;=AA$6),IF($G15="Milestone","M",IF($G15="Summary","S","T")),"")</f>
        <v/>
      </c>
      <c r="AB15" s="26" t="str">
        <f aca="false">IF(AND($J15&lt;=AB$6+6,$K15&gt;=AB$6),IF($G15="Milestone","M",IF($G15="Summary","S","T")),"")</f>
        <v/>
      </c>
      <c r="AC15" s="26" t="str">
        <f aca="false">IF(AND($J15&lt;=AC$6+6,$K15&gt;=AC$6),IF($G15="Milestone","M",IF($G15="Summary","S","T")),"")</f>
        <v/>
      </c>
      <c r="AD15" s="26" t="str">
        <f aca="false">IF(AND($J15&lt;=AD$6+6,$K15&gt;=AD$6),IF($G15="Milestone","M",IF($G15="Summary","S","T")),"")</f>
        <v/>
      </c>
      <c r="AE15" s="26" t="str">
        <f aca="false">IF(AND($J15&lt;=AE$6+6,$K15&gt;=AE$6),IF($G15="Milestone","M",IF($G15="Summary","S","T")),"")</f>
        <v/>
      </c>
      <c r="AF15" s="26" t="str">
        <f aca="false">IF(AND($J15&lt;=AF$6+6,$K15&gt;=AF$6),IF($G15="Milestone","M",IF($G15="Summary","S","T")),"")</f>
        <v/>
      </c>
      <c r="AG15" s="26" t="str">
        <f aca="false">IF(AND($J15&lt;=AG$6+6,$K15&gt;=AG$6),IF($G15="Milestone","M",IF($G15="Summary","S","T")),"")</f>
        <v/>
      </c>
      <c r="AH15" s="26" t="str">
        <f aca="false">IF(AND($J15&lt;=AH$6+6,$K15&gt;=AH$6),IF($G15="Milestone","M",IF($G15="Summary","S","T")),"")</f>
        <v/>
      </c>
      <c r="AI15" s="26" t="str">
        <f aca="false">IF(AND($J15&lt;=AI$6+6,$K15&gt;=AI$6),IF($G15="Milestone","M",IF($G15="Summary","S","T")),"")</f>
        <v/>
      </c>
      <c r="AJ15" s="26" t="str">
        <f aca="false">IF(AND($J15&lt;=AJ$6+6,$K15&gt;=AJ$6),IF($G15="Milestone","M",IF($G15="Summary","S","T")),"")</f>
        <v/>
      </c>
      <c r="AK15" s="26" t="str">
        <f aca="false">IF(AND($J15&lt;=AK$6+6,$K15&gt;=AK$6),IF($G15="Milestone","M",IF($G15="Summary","S","T")),"")</f>
        <v/>
      </c>
      <c r="AL15" s="26" t="str">
        <f aca="false">IF(AND($J15&lt;=AL$6+6,$K15&gt;=AL$6),IF($G15="Milestone","M",IF($G15="Summary","S","T")),"")</f>
        <v>M</v>
      </c>
      <c r="AM15" s="26" t="str">
        <f aca="false">IF(AND($J15&lt;=AM$6+6,$K15&gt;=AM$6),IF($G15="Milestone","M",IF($G15="Summary","S","T")),"")</f>
        <v/>
      </c>
      <c r="AN15" s="26" t="str">
        <f aca="false">IF(AND($J15&lt;=AN$6+6,$K15&gt;=AN$6),IF($G15="Milestone","M",IF($G15="Summary","S","T")),"")</f>
        <v/>
      </c>
      <c r="AO15" s="26" t="str">
        <f aca="false">IF(AND($J15&lt;=AO$6+6,$K15&gt;=AO$6),IF($G15="Milestone","M",IF($G15="Summary","S","T")),"")</f>
        <v/>
      </c>
      <c r="AP15" s="26" t="str">
        <f aca="false">IF(AND($J15&lt;=AP$6+6,$K15&gt;=AP$6),IF($G15="Milestone","M",IF($G15="Summary","S","T")),"")</f>
        <v/>
      </c>
    </row>
    <row r="16" customFormat="false" ht="35.05" hidden="false" customHeight="false" outlineLevel="0" collapsed="false">
      <c r="A16" s="36" t="n">
        <v>10</v>
      </c>
      <c r="B16" s="36" t="s">
        <v>153</v>
      </c>
      <c r="C16" s="36" t="n">
        <v>2</v>
      </c>
      <c r="D16" s="37" t="s">
        <v>105</v>
      </c>
      <c r="E16" s="38" t="s">
        <v>154</v>
      </c>
      <c r="F16" s="37" t="s">
        <v>155</v>
      </c>
      <c r="G16" s="36" t="s">
        <v>129</v>
      </c>
      <c r="H16" s="37" t="s">
        <v>130</v>
      </c>
      <c r="I16" s="39"/>
      <c r="J16" s="40" t="n">
        <v>46444</v>
      </c>
      <c r="K16" s="40" t="n">
        <v>46444</v>
      </c>
      <c r="L16" s="36" t="n">
        <f aca="false">IF(G16="Milestone",0,NETWORKDAYS(J16,K16,Settings!$B$20:$B$40))</f>
        <v>0</v>
      </c>
      <c r="M16" s="36" t="s">
        <v>156</v>
      </c>
      <c r="N16" s="38" t="s">
        <v>157</v>
      </c>
      <c r="O16" s="41" t="s">
        <v>113</v>
      </c>
      <c r="P16" s="42" t="n">
        <v>0</v>
      </c>
      <c r="Q16" s="43"/>
      <c r="R16" s="38" t="str">
        <f aca="false">IF(O16="Complete","Done",IF(AND(K16&gt;$J$3,E16&lt;&gt;"Hypercare"),"Past deadline",IF($C$3&gt;K16,"Overdue",IF(AND($C$3&gt;=J16,P16=0),"Start due","On plan"))))</f>
        <v>On plan</v>
      </c>
      <c r="S16" s="37" t="s">
        <v>158</v>
      </c>
      <c r="T16" s="44"/>
      <c r="U16" s="26" t="str">
        <f aca="false">IF(AND($J16&lt;=U$6+6,$K16&gt;=U$6),IF($G16="Milestone","M",IF($G16="Summary","S","T")),"")</f>
        <v/>
      </c>
      <c r="V16" s="26" t="str">
        <f aca="false">IF(AND($J16&lt;=V$6+6,$K16&gt;=V$6),IF($G16="Milestone","M",IF($G16="Summary","S","T")),"")</f>
        <v/>
      </c>
      <c r="W16" s="26" t="str">
        <f aca="false">IF(AND($J16&lt;=W$6+6,$K16&gt;=W$6),IF($G16="Milestone","M",IF($G16="Summary","S","T")),"")</f>
        <v/>
      </c>
      <c r="X16" s="26" t="str">
        <f aca="false">IF(AND($J16&lt;=X$6+6,$K16&gt;=X$6),IF($G16="Milestone","M",IF($G16="Summary","S","T")),"")</f>
        <v/>
      </c>
      <c r="Y16" s="26" t="str">
        <f aca="false">IF(AND($J16&lt;=Y$6+6,$K16&gt;=Y$6),IF($G16="Milestone","M",IF($G16="Summary","S","T")),"")</f>
        <v/>
      </c>
      <c r="Z16" s="26" t="str">
        <f aca="false">IF(AND($J16&lt;=Z$6+6,$K16&gt;=Z$6),IF($G16="Milestone","M",IF($G16="Summary","S","T")),"")</f>
        <v/>
      </c>
      <c r="AA16" s="26" t="str">
        <f aca="false">IF(AND($J16&lt;=AA$6+6,$K16&gt;=AA$6),IF($G16="Milestone","M",IF($G16="Summary","S","T")),"")</f>
        <v/>
      </c>
      <c r="AB16" s="26" t="str">
        <f aca="false">IF(AND($J16&lt;=AB$6+6,$K16&gt;=AB$6),IF($G16="Milestone","M",IF($G16="Summary","S","T")),"")</f>
        <v/>
      </c>
      <c r="AC16" s="26" t="str">
        <f aca="false">IF(AND($J16&lt;=AC$6+6,$K16&gt;=AC$6),IF($G16="Milestone","M",IF($G16="Summary","S","T")),"")</f>
        <v/>
      </c>
      <c r="AD16" s="26" t="str">
        <f aca="false">IF(AND($J16&lt;=AD$6+6,$K16&gt;=AD$6),IF($G16="Milestone","M",IF($G16="Summary","S","T")),"")</f>
        <v/>
      </c>
      <c r="AE16" s="26" t="str">
        <f aca="false">IF(AND($J16&lt;=AE$6+6,$K16&gt;=AE$6),IF($G16="Milestone","M",IF($G16="Summary","S","T")),"")</f>
        <v/>
      </c>
      <c r="AF16" s="26" t="str">
        <f aca="false">IF(AND($J16&lt;=AF$6+6,$K16&gt;=AF$6),IF($G16="Milestone","M",IF($G16="Summary","S","T")),"")</f>
        <v/>
      </c>
      <c r="AG16" s="26" t="str">
        <f aca="false">IF(AND($J16&lt;=AG$6+6,$K16&gt;=AG$6),IF($G16="Milestone","M",IF($G16="Summary","S","T")),"")</f>
        <v/>
      </c>
      <c r="AH16" s="26" t="str">
        <f aca="false">IF(AND($J16&lt;=AH$6+6,$K16&gt;=AH$6),IF($G16="Milestone","M",IF($G16="Summary","S","T")),"")</f>
        <v/>
      </c>
      <c r="AI16" s="26" t="str">
        <f aca="false">IF(AND($J16&lt;=AI$6+6,$K16&gt;=AI$6),IF($G16="Milestone","M",IF($G16="Summary","S","T")),"")</f>
        <v/>
      </c>
      <c r="AJ16" s="26" t="str">
        <f aca="false">IF(AND($J16&lt;=AJ$6+6,$K16&gt;=AJ$6),IF($G16="Milestone","M",IF($G16="Summary","S","T")),"")</f>
        <v/>
      </c>
      <c r="AK16" s="26" t="str">
        <f aca="false">IF(AND($J16&lt;=AK$6+6,$K16&gt;=AK$6),IF($G16="Milestone","M",IF($G16="Summary","S","T")),"")</f>
        <v/>
      </c>
      <c r="AL16" s="26" t="str">
        <f aca="false">IF(AND($J16&lt;=AL$6+6,$K16&gt;=AL$6),IF($G16="Milestone","M",IF($G16="Summary","S","T")),"")</f>
        <v/>
      </c>
      <c r="AM16" s="26" t="str">
        <f aca="false">IF(AND($J16&lt;=AM$6+6,$K16&gt;=AM$6),IF($G16="Milestone","M",IF($G16="Summary","S","T")),"")</f>
        <v/>
      </c>
      <c r="AN16" s="26" t="str">
        <f aca="false">IF(AND($J16&lt;=AN$6+6,$K16&gt;=AN$6),IF($G16="Milestone","M",IF($G16="Summary","S","T")),"")</f>
        <v/>
      </c>
      <c r="AO16" s="26" t="str">
        <f aca="false">IF(AND($J16&lt;=AO$6+6,$K16&gt;=AO$6),IF($G16="Milestone","M",IF($G16="Summary","S","T")),"")</f>
        <v>M</v>
      </c>
      <c r="AP16" s="26" t="str">
        <f aca="false">IF(AND($J16&lt;=AP$6+6,$K16&gt;=AP$6),IF($G16="Milestone","M",IF($G16="Summary","S","T")),"")</f>
        <v/>
      </c>
    </row>
    <row r="17" customFormat="false" ht="41.75" hidden="false" customHeight="false" outlineLevel="0" collapsed="false">
      <c r="A17" s="27" t="n">
        <v>11</v>
      </c>
      <c r="B17" s="27" t="s">
        <v>159</v>
      </c>
      <c r="C17" s="27" t="n">
        <v>2</v>
      </c>
      <c r="D17" s="4" t="s">
        <v>105</v>
      </c>
      <c r="E17" s="28" t="s">
        <v>106</v>
      </c>
      <c r="F17" s="4" t="s">
        <v>160</v>
      </c>
      <c r="G17" s="27" t="s">
        <v>111</v>
      </c>
      <c r="H17" s="4" t="s">
        <v>117</v>
      </c>
      <c r="I17" s="29"/>
      <c r="J17" s="30" t="n">
        <v>46307</v>
      </c>
      <c r="K17" s="30" t="n">
        <v>46444</v>
      </c>
      <c r="L17" s="27" t="n">
        <f aca="false">IF(G17="Milestone",0,NETWORKDAYS(J17,K17,Settings!$B$20:$B$40))</f>
        <v>88</v>
      </c>
      <c r="M17" s="27" t="s">
        <v>122</v>
      </c>
      <c r="N17" s="28" t="s">
        <v>115</v>
      </c>
      <c r="O17" s="31" t="s">
        <v>113</v>
      </c>
      <c r="P17" s="32" t="n">
        <v>0</v>
      </c>
      <c r="Q17" s="33"/>
      <c r="R17" s="34" t="str">
        <f aca="false">IF(O17="Complete","Done",IF(AND(K17&gt;$J$3,E17&lt;&gt;"Hypercare"),"Past deadline",IF($C$3&gt;K17,"Overdue",IF(AND($C$3&gt;=J17,P17=0),"Start due","On plan"))))</f>
        <v>On plan</v>
      </c>
      <c r="S17" s="4" t="s">
        <v>161</v>
      </c>
      <c r="T17" s="35"/>
      <c r="U17" s="26" t="str">
        <f aca="false">IF(AND($J17&lt;=U$6+6,$K17&gt;=U$6),IF($G17="Milestone","M",IF($G17="Summary","S","T")),"")</f>
        <v/>
      </c>
      <c r="V17" s="26" t="str">
        <f aca="false">IF(AND($J17&lt;=V$6+6,$K17&gt;=V$6),IF($G17="Milestone","M",IF($G17="Summary","S","T")),"")</f>
        <v>T</v>
      </c>
      <c r="W17" s="26" t="str">
        <f aca="false">IF(AND($J17&lt;=W$6+6,$K17&gt;=W$6),IF($G17="Milestone","M",IF($G17="Summary","S","T")),"")</f>
        <v>T</v>
      </c>
      <c r="X17" s="26" t="str">
        <f aca="false">IF(AND($J17&lt;=X$6+6,$K17&gt;=X$6),IF($G17="Milestone","M",IF($G17="Summary","S","T")),"")</f>
        <v>T</v>
      </c>
      <c r="Y17" s="26" t="str">
        <f aca="false">IF(AND($J17&lt;=Y$6+6,$K17&gt;=Y$6),IF($G17="Milestone","M",IF($G17="Summary","S","T")),"")</f>
        <v>T</v>
      </c>
      <c r="Z17" s="26" t="str">
        <f aca="false">IF(AND($J17&lt;=Z$6+6,$K17&gt;=Z$6),IF($G17="Milestone","M",IF($G17="Summary","S","T")),"")</f>
        <v>T</v>
      </c>
      <c r="AA17" s="26" t="str">
        <f aca="false">IF(AND($J17&lt;=AA$6+6,$K17&gt;=AA$6),IF($G17="Milestone","M",IF($G17="Summary","S","T")),"")</f>
        <v>T</v>
      </c>
      <c r="AB17" s="26" t="str">
        <f aca="false">IF(AND($J17&lt;=AB$6+6,$K17&gt;=AB$6),IF($G17="Milestone","M",IF($G17="Summary","S","T")),"")</f>
        <v>T</v>
      </c>
      <c r="AC17" s="26" t="str">
        <f aca="false">IF(AND($J17&lt;=AC$6+6,$K17&gt;=AC$6),IF($G17="Milestone","M",IF($G17="Summary","S","T")),"")</f>
        <v>T</v>
      </c>
      <c r="AD17" s="26" t="str">
        <f aca="false">IF(AND($J17&lt;=AD$6+6,$K17&gt;=AD$6),IF($G17="Milestone","M",IF($G17="Summary","S","T")),"")</f>
        <v>T</v>
      </c>
      <c r="AE17" s="26" t="str">
        <f aca="false">IF(AND($J17&lt;=AE$6+6,$K17&gt;=AE$6),IF($G17="Milestone","M",IF($G17="Summary","S","T")),"")</f>
        <v>T</v>
      </c>
      <c r="AF17" s="26" t="str">
        <f aca="false">IF(AND($J17&lt;=AF$6+6,$K17&gt;=AF$6),IF($G17="Milestone","M",IF($G17="Summary","S","T")),"")</f>
        <v>T</v>
      </c>
      <c r="AG17" s="26" t="str">
        <f aca="false">IF(AND($J17&lt;=AG$6+6,$K17&gt;=AG$6),IF($G17="Milestone","M",IF($G17="Summary","S","T")),"")</f>
        <v>T</v>
      </c>
      <c r="AH17" s="26" t="str">
        <f aca="false">IF(AND($J17&lt;=AH$6+6,$K17&gt;=AH$6),IF($G17="Milestone","M",IF($G17="Summary","S","T")),"")</f>
        <v>T</v>
      </c>
      <c r="AI17" s="26" t="str">
        <f aca="false">IF(AND($J17&lt;=AI$6+6,$K17&gt;=AI$6),IF($G17="Milestone","M",IF($G17="Summary","S","T")),"")</f>
        <v>T</v>
      </c>
      <c r="AJ17" s="26" t="str">
        <f aca="false">IF(AND($J17&lt;=AJ$6+6,$K17&gt;=AJ$6),IF($G17="Milestone","M",IF($G17="Summary","S","T")),"")</f>
        <v>T</v>
      </c>
      <c r="AK17" s="26" t="str">
        <f aca="false">IF(AND($J17&lt;=AK$6+6,$K17&gt;=AK$6),IF($G17="Milestone","M",IF($G17="Summary","S","T")),"")</f>
        <v>T</v>
      </c>
      <c r="AL17" s="26" t="str">
        <f aca="false">IF(AND($J17&lt;=AL$6+6,$K17&gt;=AL$6),IF($G17="Milestone","M",IF($G17="Summary","S","T")),"")</f>
        <v>T</v>
      </c>
      <c r="AM17" s="26" t="str">
        <f aca="false">IF(AND($J17&lt;=AM$6+6,$K17&gt;=AM$6),IF($G17="Milestone","M",IF($G17="Summary","S","T")),"")</f>
        <v>T</v>
      </c>
      <c r="AN17" s="26" t="str">
        <f aca="false">IF(AND($J17&lt;=AN$6+6,$K17&gt;=AN$6),IF($G17="Milestone","M",IF($G17="Summary","S","T")),"")</f>
        <v>T</v>
      </c>
      <c r="AO17" s="26" t="str">
        <f aca="false">IF(AND($J17&lt;=AO$6+6,$K17&gt;=AO$6),IF($G17="Milestone","M",IF($G17="Summary","S","T")),"")</f>
        <v>T</v>
      </c>
      <c r="AP17" s="26" t="str">
        <f aca="false">IF(AND($J17&lt;=AP$6+6,$K17&gt;=AP$6),IF($G17="Milestone","M",IF($G17="Summary","S","T")),"")</f>
        <v/>
      </c>
    </row>
    <row r="18" customFormat="false" ht="41.75" hidden="false" customHeight="false" outlineLevel="0" collapsed="false">
      <c r="A18" s="27" t="n">
        <v>12</v>
      </c>
      <c r="B18" s="27" t="s">
        <v>162</v>
      </c>
      <c r="C18" s="27" t="n">
        <v>2</v>
      </c>
      <c r="D18" s="4" t="s">
        <v>105</v>
      </c>
      <c r="E18" s="28" t="s">
        <v>154</v>
      </c>
      <c r="F18" s="4" t="s">
        <v>163</v>
      </c>
      <c r="G18" s="27" t="s">
        <v>111</v>
      </c>
      <c r="H18" s="4" t="s">
        <v>117</v>
      </c>
      <c r="I18" s="29"/>
      <c r="J18" s="30" t="n">
        <v>46440</v>
      </c>
      <c r="K18" s="30" t="n">
        <v>46444</v>
      </c>
      <c r="L18" s="27" t="n">
        <f aca="false">IF(G18="Milestone",0,NETWORKDAYS(J18,K18,Settings!$B$20:$B$40))</f>
        <v>5</v>
      </c>
      <c r="M18" s="27" t="s">
        <v>164</v>
      </c>
      <c r="N18" s="28" t="s">
        <v>165</v>
      </c>
      <c r="O18" s="31" t="s">
        <v>113</v>
      </c>
      <c r="P18" s="32" t="n">
        <v>0</v>
      </c>
      <c r="Q18" s="33"/>
      <c r="R18" s="34" t="str">
        <f aca="false">IF(O18="Complete","Done",IF(AND(K18&gt;$J$3,E18&lt;&gt;"Hypercare"),"Past deadline",IF($C$3&gt;K18,"Overdue",IF(AND($C$3&gt;=J18,P18=0),"Start due","On plan"))))</f>
        <v>On plan</v>
      </c>
      <c r="S18" s="4" t="s">
        <v>166</v>
      </c>
      <c r="T18" s="35"/>
      <c r="U18" s="26" t="str">
        <f aca="false">IF(AND($J18&lt;=U$6+6,$K18&gt;=U$6),IF($G18="Milestone","M",IF($G18="Summary","S","T")),"")</f>
        <v/>
      </c>
      <c r="V18" s="26" t="str">
        <f aca="false">IF(AND($J18&lt;=V$6+6,$K18&gt;=V$6),IF($G18="Milestone","M",IF($G18="Summary","S","T")),"")</f>
        <v/>
      </c>
      <c r="W18" s="26" t="str">
        <f aca="false">IF(AND($J18&lt;=W$6+6,$K18&gt;=W$6),IF($G18="Milestone","M",IF($G18="Summary","S","T")),"")</f>
        <v/>
      </c>
      <c r="X18" s="26" t="str">
        <f aca="false">IF(AND($J18&lt;=X$6+6,$K18&gt;=X$6),IF($G18="Milestone","M",IF($G18="Summary","S","T")),"")</f>
        <v/>
      </c>
      <c r="Y18" s="26" t="str">
        <f aca="false">IF(AND($J18&lt;=Y$6+6,$K18&gt;=Y$6),IF($G18="Milestone","M",IF($G18="Summary","S","T")),"")</f>
        <v/>
      </c>
      <c r="Z18" s="26" t="str">
        <f aca="false">IF(AND($J18&lt;=Z$6+6,$K18&gt;=Z$6),IF($G18="Milestone","M",IF($G18="Summary","S","T")),"")</f>
        <v/>
      </c>
      <c r="AA18" s="26" t="str">
        <f aca="false">IF(AND($J18&lt;=AA$6+6,$K18&gt;=AA$6),IF($G18="Milestone","M",IF($G18="Summary","S","T")),"")</f>
        <v/>
      </c>
      <c r="AB18" s="26" t="str">
        <f aca="false">IF(AND($J18&lt;=AB$6+6,$K18&gt;=AB$6),IF($G18="Milestone","M",IF($G18="Summary","S","T")),"")</f>
        <v/>
      </c>
      <c r="AC18" s="26" t="str">
        <f aca="false">IF(AND($J18&lt;=AC$6+6,$K18&gt;=AC$6),IF($G18="Milestone","M",IF($G18="Summary","S","T")),"")</f>
        <v/>
      </c>
      <c r="AD18" s="26" t="str">
        <f aca="false">IF(AND($J18&lt;=AD$6+6,$K18&gt;=AD$6),IF($G18="Milestone","M",IF($G18="Summary","S","T")),"")</f>
        <v/>
      </c>
      <c r="AE18" s="26" t="str">
        <f aca="false">IF(AND($J18&lt;=AE$6+6,$K18&gt;=AE$6),IF($G18="Milestone","M",IF($G18="Summary","S","T")),"")</f>
        <v/>
      </c>
      <c r="AF18" s="26" t="str">
        <f aca="false">IF(AND($J18&lt;=AF$6+6,$K18&gt;=AF$6),IF($G18="Milestone","M",IF($G18="Summary","S","T")),"")</f>
        <v/>
      </c>
      <c r="AG18" s="26" t="str">
        <f aca="false">IF(AND($J18&lt;=AG$6+6,$K18&gt;=AG$6),IF($G18="Milestone","M",IF($G18="Summary","S","T")),"")</f>
        <v/>
      </c>
      <c r="AH18" s="26" t="str">
        <f aca="false">IF(AND($J18&lt;=AH$6+6,$K18&gt;=AH$6),IF($G18="Milestone","M",IF($G18="Summary","S","T")),"")</f>
        <v/>
      </c>
      <c r="AI18" s="26" t="str">
        <f aca="false">IF(AND($J18&lt;=AI$6+6,$K18&gt;=AI$6),IF($G18="Milestone","M",IF($G18="Summary","S","T")),"")</f>
        <v/>
      </c>
      <c r="AJ18" s="26" t="str">
        <f aca="false">IF(AND($J18&lt;=AJ$6+6,$K18&gt;=AJ$6),IF($G18="Milestone","M",IF($G18="Summary","S","T")),"")</f>
        <v/>
      </c>
      <c r="AK18" s="26" t="str">
        <f aca="false">IF(AND($J18&lt;=AK$6+6,$K18&gt;=AK$6),IF($G18="Milestone","M",IF($G18="Summary","S","T")),"")</f>
        <v/>
      </c>
      <c r="AL18" s="26" t="str">
        <f aca="false">IF(AND($J18&lt;=AL$6+6,$K18&gt;=AL$6),IF($G18="Milestone","M",IF($G18="Summary","S","T")),"")</f>
        <v/>
      </c>
      <c r="AM18" s="26" t="str">
        <f aca="false">IF(AND($J18&lt;=AM$6+6,$K18&gt;=AM$6),IF($G18="Milestone","M",IF($G18="Summary","S","T")),"")</f>
        <v/>
      </c>
      <c r="AN18" s="26" t="str">
        <f aca="false">IF(AND($J18&lt;=AN$6+6,$K18&gt;=AN$6),IF($G18="Milestone","M",IF($G18="Summary","S","T")),"")</f>
        <v/>
      </c>
      <c r="AO18" s="26" t="str">
        <f aca="false">IF(AND($J18&lt;=AO$6+6,$K18&gt;=AO$6),IF($G18="Milestone","M",IF($G18="Summary","S","T")),"")</f>
        <v>T</v>
      </c>
      <c r="AP18" s="26" t="str">
        <f aca="false">IF(AND($J18&lt;=AP$6+6,$K18&gt;=AP$6),IF($G18="Milestone","M",IF($G18="Summary","S","T")),"")</f>
        <v/>
      </c>
    </row>
    <row r="19" customFormat="false" ht="23.85" hidden="false" customHeight="false" outlineLevel="0" collapsed="false">
      <c r="A19" s="22" t="n">
        <v>13</v>
      </c>
      <c r="B19" s="22" t="s">
        <v>118</v>
      </c>
      <c r="C19" s="22" t="n">
        <v>1</v>
      </c>
      <c r="D19" s="3" t="s">
        <v>167</v>
      </c>
      <c r="E19" s="23" t="s">
        <v>106</v>
      </c>
      <c r="F19" s="3" t="s">
        <v>167</v>
      </c>
      <c r="G19" s="22" t="s">
        <v>107</v>
      </c>
      <c r="H19" s="3"/>
      <c r="I19" s="23"/>
      <c r="J19" s="24" t="n">
        <f aca="false">MIN(J20:J33)</f>
        <v>46302</v>
      </c>
      <c r="K19" s="24" t="n">
        <f aca="false">MAX(K20:K33)</f>
        <v>46339</v>
      </c>
      <c r="L19" s="22" t="n">
        <f aca="false">SUM(L20:L33)</f>
        <v>73</v>
      </c>
      <c r="M19" s="22"/>
      <c r="N19" s="23"/>
      <c r="O19" s="22" t="str">
        <f aca="false">IF(P19&gt;=1,"Complete",IF(P19&gt;0,"In progress","Not started"))</f>
        <v>Not started</v>
      </c>
      <c r="P19" s="25" t="n">
        <f aca="false">IFERROR(SUMPRODUCT(P20:P33,L20:L33)/SUM(L20:L33),0)</f>
        <v>0</v>
      </c>
      <c r="Q19" s="24"/>
      <c r="R19" s="23" t="str">
        <f aca="false">IF(COUNTIF(R20:R33,"Past deadline")&gt;0,"Has past-deadline tasks",IF(COUNTIF(R20:R33,"Overdue")&gt;0,"Has overdue tasks",IF(P19&gt;=1,"Done","On plan")))</f>
        <v>On plan</v>
      </c>
      <c r="S19" s="3"/>
      <c r="T19" s="3"/>
      <c r="U19" s="26" t="str">
        <f aca="false">IF(AND($J19&lt;=U$6+6,$K19&gt;=U$6),IF($G19="Milestone","M",IF($G19="Summary","S","T")),"")</f>
        <v>S</v>
      </c>
      <c r="V19" s="26" t="str">
        <f aca="false">IF(AND($J19&lt;=V$6+6,$K19&gt;=V$6),IF($G19="Milestone","M",IF($G19="Summary","S","T")),"")</f>
        <v>S</v>
      </c>
      <c r="W19" s="26" t="str">
        <f aca="false">IF(AND($J19&lt;=W$6+6,$K19&gt;=W$6),IF($G19="Milestone","M",IF($G19="Summary","S","T")),"")</f>
        <v>S</v>
      </c>
      <c r="X19" s="26" t="str">
        <f aca="false">IF(AND($J19&lt;=X$6+6,$K19&gt;=X$6),IF($G19="Milestone","M",IF($G19="Summary","S","T")),"")</f>
        <v>S</v>
      </c>
      <c r="Y19" s="26" t="str">
        <f aca="false">IF(AND($J19&lt;=Y$6+6,$K19&gt;=Y$6),IF($G19="Milestone","M",IF($G19="Summary","S","T")),"")</f>
        <v>S</v>
      </c>
      <c r="Z19" s="26" t="str">
        <f aca="false">IF(AND($J19&lt;=Z$6+6,$K19&gt;=Z$6),IF($G19="Milestone","M",IF($G19="Summary","S","T")),"")</f>
        <v>S</v>
      </c>
      <c r="AA19" s="26" t="str">
        <f aca="false">IF(AND($J19&lt;=AA$6+6,$K19&gt;=AA$6),IF($G19="Milestone","M",IF($G19="Summary","S","T")),"")</f>
        <v/>
      </c>
      <c r="AB19" s="26" t="str">
        <f aca="false">IF(AND($J19&lt;=AB$6+6,$K19&gt;=AB$6),IF($G19="Milestone","M",IF($G19="Summary","S","T")),"")</f>
        <v/>
      </c>
      <c r="AC19" s="26" t="str">
        <f aca="false">IF(AND($J19&lt;=AC$6+6,$K19&gt;=AC$6),IF($G19="Milestone","M",IF($G19="Summary","S","T")),"")</f>
        <v/>
      </c>
      <c r="AD19" s="26" t="str">
        <f aca="false">IF(AND($J19&lt;=AD$6+6,$K19&gt;=AD$6),IF($G19="Milestone","M",IF($G19="Summary","S","T")),"")</f>
        <v/>
      </c>
      <c r="AE19" s="26" t="str">
        <f aca="false">IF(AND($J19&lt;=AE$6+6,$K19&gt;=AE$6),IF($G19="Milestone","M",IF($G19="Summary","S","T")),"")</f>
        <v/>
      </c>
      <c r="AF19" s="26" t="str">
        <f aca="false">IF(AND($J19&lt;=AF$6+6,$K19&gt;=AF$6),IF($G19="Milestone","M",IF($G19="Summary","S","T")),"")</f>
        <v/>
      </c>
      <c r="AG19" s="26" t="str">
        <f aca="false">IF(AND($J19&lt;=AG$6+6,$K19&gt;=AG$6),IF($G19="Milestone","M",IF($G19="Summary","S","T")),"")</f>
        <v/>
      </c>
      <c r="AH19" s="26" t="str">
        <f aca="false">IF(AND($J19&lt;=AH$6+6,$K19&gt;=AH$6),IF($G19="Milestone","M",IF($G19="Summary","S","T")),"")</f>
        <v/>
      </c>
      <c r="AI19" s="26" t="str">
        <f aca="false">IF(AND($J19&lt;=AI$6+6,$K19&gt;=AI$6),IF($G19="Milestone","M",IF($G19="Summary","S","T")),"")</f>
        <v/>
      </c>
      <c r="AJ19" s="26" t="str">
        <f aca="false">IF(AND($J19&lt;=AJ$6+6,$K19&gt;=AJ$6),IF($G19="Milestone","M",IF($G19="Summary","S","T")),"")</f>
        <v/>
      </c>
      <c r="AK19" s="26" t="str">
        <f aca="false">IF(AND($J19&lt;=AK$6+6,$K19&gt;=AK$6),IF($G19="Milestone","M",IF($G19="Summary","S","T")),"")</f>
        <v/>
      </c>
      <c r="AL19" s="26" t="str">
        <f aca="false">IF(AND($J19&lt;=AL$6+6,$K19&gt;=AL$6),IF($G19="Milestone","M",IF($G19="Summary","S","T")),"")</f>
        <v/>
      </c>
      <c r="AM19" s="26" t="str">
        <f aca="false">IF(AND($J19&lt;=AM$6+6,$K19&gt;=AM$6),IF($G19="Milestone","M",IF($G19="Summary","S","T")),"")</f>
        <v/>
      </c>
      <c r="AN19" s="26" t="str">
        <f aca="false">IF(AND($J19&lt;=AN$6+6,$K19&gt;=AN$6),IF($G19="Milestone","M",IF($G19="Summary","S","T")),"")</f>
        <v/>
      </c>
      <c r="AO19" s="26" t="str">
        <f aca="false">IF(AND($J19&lt;=AO$6+6,$K19&gt;=AO$6),IF($G19="Milestone","M",IF($G19="Summary","S","T")),"")</f>
        <v/>
      </c>
      <c r="AP19" s="26" t="str">
        <f aca="false">IF(AND($J19&lt;=AP$6+6,$K19&gt;=AP$6),IF($G19="Milestone","M",IF($G19="Summary","S","T")),"")</f>
        <v/>
      </c>
    </row>
    <row r="20" customFormat="false" ht="28.35" hidden="false" customHeight="false" outlineLevel="0" collapsed="false">
      <c r="A20" s="27" t="n">
        <v>14</v>
      </c>
      <c r="B20" s="27" t="s">
        <v>168</v>
      </c>
      <c r="C20" s="27" t="n">
        <v>2</v>
      </c>
      <c r="D20" s="4" t="s">
        <v>167</v>
      </c>
      <c r="E20" s="28" t="s">
        <v>109</v>
      </c>
      <c r="F20" s="4" t="s">
        <v>169</v>
      </c>
      <c r="G20" s="27" t="s">
        <v>111</v>
      </c>
      <c r="H20" s="4" t="s">
        <v>170</v>
      </c>
      <c r="I20" s="29"/>
      <c r="J20" s="30" t="n">
        <v>46302</v>
      </c>
      <c r="K20" s="30" t="n">
        <v>46309</v>
      </c>
      <c r="L20" s="27" t="n">
        <f aca="false">IF(G20="Milestone",0,NETWORKDAYS(J20,K20,Settings!$B$20:$B$40))</f>
        <v>6</v>
      </c>
      <c r="M20" s="27" t="s">
        <v>118</v>
      </c>
      <c r="N20" s="28" t="s">
        <v>108</v>
      </c>
      <c r="O20" s="31" t="s">
        <v>113</v>
      </c>
      <c r="P20" s="32" t="n">
        <v>0</v>
      </c>
      <c r="Q20" s="33"/>
      <c r="R20" s="34" t="str">
        <f aca="false">IF(O20="Complete","Done",IF(AND(K20&gt;$J$3,E20&lt;&gt;"Hypercare"),"Past deadline",IF($C$3&gt;K20,"Overdue",IF(AND($C$3&gt;=J20,P20=0),"Start due","On plan"))))</f>
        <v>On plan</v>
      </c>
      <c r="S20" s="4" t="s">
        <v>171</v>
      </c>
      <c r="T20" s="35"/>
      <c r="U20" s="26" t="str">
        <f aca="false">IF(AND($J20&lt;=U$6+6,$K20&gt;=U$6),IF($G20="Milestone","M",IF($G20="Summary","S","T")),"")</f>
        <v>T</v>
      </c>
      <c r="V20" s="26" t="str">
        <f aca="false">IF(AND($J20&lt;=V$6+6,$K20&gt;=V$6),IF($G20="Milestone","M",IF($G20="Summary","S","T")),"")</f>
        <v>T</v>
      </c>
      <c r="W20" s="26" t="str">
        <f aca="false">IF(AND($J20&lt;=W$6+6,$K20&gt;=W$6),IF($G20="Milestone","M",IF($G20="Summary","S","T")),"")</f>
        <v/>
      </c>
      <c r="X20" s="26" t="str">
        <f aca="false">IF(AND($J20&lt;=X$6+6,$K20&gt;=X$6),IF($G20="Milestone","M",IF($G20="Summary","S","T")),"")</f>
        <v/>
      </c>
      <c r="Y20" s="26" t="str">
        <f aca="false">IF(AND($J20&lt;=Y$6+6,$K20&gt;=Y$6),IF($G20="Milestone","M",IF($G20="Summary","S","T")),"")</f>
        <v/>
      </c>
      <c r="Z20" s="26" t="str">
        <f aca="false">IF(AND($J20&lt;=Z$6+6,$K20&gt;=Z$6),IF($G20="Milestone","M",IF($G20="Summary","S","T")),"")</f>
        <v/>
      </c>
      <c r="AA20" s="26" t="str">
        <f aca="false">IF(AND($J20&lt;=AA$6+6,$K20&gt;=AA$6),IF($G20="Milestone","M",IF($G20="Summary","S","T")),"")</f>
        <v/>
      </c>
      <c r="AB20" s="26" t="str">
        <f aca="false">IF(AND($J20&lt;=AB$6+6,$K20&gt;=AB$6),IF($G20="Milestone","M",IF($G20="Summary","S","T")),"")</f>
        <v/>
      </c>
      <c r="AC20" s="26" t="str">
        <f aca="false">IF(AND($J20&lt;=AC$6+6,$K20&gt;=AC$6),IF($G20="Milestone","M",IF($G20="Summary","S","T")),"")</f>
        <v/>
      </c>
      <c r="AD20" s="26" t="str">
        <f aca="false">IF(AND($J20&lt;=AD$6+6,$K20&gt;=AD$6),IF($G20="Milestone","M",IF($G20="Summary","S","T")),"")</f>
        <v/>
      </c>
      <c r="AE20" s="26" t="str">
        <f aca="false">IF(AND($J20&lt;=AE$6+6,$K20&gt;=AE$6),IF($G20="Milestone","M",IF($G20="Summary","S","T")),"")</f>
        <v/>
      </c>
      <c r="AF20" s="26" t="str">
        <f aca="false">IF(AND($J20&lt;=AF$6+6,$K20&gt;=AF$6),IF($G20="Milestone","M",IF($G20="Summary","S","T")),"")</f>
        <v/>
      </c>
      <c r="AG20" s="26" t="str">
        <f aca="false">IF(AND($J20&lt;=AG$6+6,$K20&gt;=AG$6),IF($G20="Milestone","M",IF($G20="Summary","S","T")),"")</f>
        <v/>
      </c>
      <c r="AH20" s="26" t="str">
        <f aca="false">IF(AND($J20&lt;=AH$6+6,$K20&gt;=AH$6),IF($G20="Milestone","M",IF($G20="Summary","S","T")),"")</f>
        <v/>
      </c>
      <c r="AI20" s="26" t="str">
        <f aca="false">IF(AND($J20&lt;=AI$6+6,$K20&gt;=AI$6),IF($G20="Milestone","M",IF($G20="Summary","S","T")),"")</f>
        <v/>
      </c>
      <c r="AJ20" s="26" t="str">
        <f aca="false">IF(AND($J20&lt;=AJ$6+6,$K20&gt;=AJ$6),IF($G20="Milestone","M",IF($G20="Summary","S","T")),"")</f>
        <v/>
      </c>
      <c r="AK20" s="26" t="str">
        <f aca="false">IF(AND($J20&lt;=AK$6+6,$K20&gt;=AK$6),IF($G20="Milestone","M",IF($G20="Summary","S","T")),"")</f>
        <v/>
      </c>
      <c r="AL20" s="26" t="str">
        <f aca="false">IF(AND($J20&lt;=AL$6+6,$K20&gt;=AL$6),IF($G20="Milestone","M",IF($G20="Summary","S","T")),"")</f>
        <v/>
      </c>
      <c r="AM20" s="26" t="str">
        <f aca="false">IF(AND($J20&lt;=AM$6+6,$K20&gt;=AM$6),IF($G20="Milestone","M",IF($G20="Summary","S","T")),"")</f>
        <v/>
      </c>
      <c r="AN20" s="26" t="str">
        <f aca="false">IF(AND($J20&lt;=AN$6+6,$K20&gt;=AN$6),IF($G20="Milestone","M",IF($G20="Summary","S","T")),"")</f>
        <v/>
      </c>
      <c r="AO20" s="26" t="str">
        <f aca="false">IF(AND($J20&lt;=AO$6+6,$K20&gt;=AO$6),IF($G20="Milestone","M",IF($G20="Summary","S","T")),"")</f>
        <v/>
      </c>
      <c r="AP20" s="26" t="str">
        <f aca="false">IF(AND($J20&lt;=AP$6+6,$K20&gt;=AP$6),IF($G20="Milestone","M",IF($G20="Summary","S","T")),"")</f>
        <v/>
      </c>
    </row>
    <row r="21" customFormat="false" ht="28.35" hidden="false" customHeight="false" outlineLevel="0" collapsed="false">
      <c r="A21" s="27" t="n">
        <v>15</v>
      </c>
      <c r="B21" s="27" t="s">
        <v>172</v>
      </c>
      <c r="C21" s="27" t="n">
        <v>2</v>
      </c>
      <c r="D21" s="4" t="s">
        <v>167</v>
      </c>
      <c r="E21" s="28" t="s">
        <v>109</v>
      </c>
      <c r="F21" s="4" t="s">
        <v>173</v>
      </c>
      <c r="G21" s="27" t="s">
        <v>111</v>
      </c>
      <c r="H21" s="4" t="s">
        <v>174</v>
      </c>
      <c r="I21" s="29"/>
      <c r="J21" s="30" t="n">
        <v>46302</v>
      </c>
      <c r="K21" s="30" t="n">
        <v>46311</v>
      </c>
      <c r="L21" s="27" t="n">
        <f aca="false">IF(G21="Milestone",0,NETWORKDAYS(J21,K21,Settings!$B$20:$B$40))</f>
        <v>8</v>
      </c>
      <c r="M21" s="27" t="s">
        <v>118</v>
      </c>
      <c r="N21" s="28" t="s">
        <v>108</v>
      </c>
      <c r="O21" s="31" t="s">
        <v>113</v>
      </c>
      <c r="P21" s="32" t="n">
        <v>0</v>
      </c>
      <c r="Q21" s="33"/>
      <c r="R21" s="34" t="str">
        <f aca="false">IF(O21="Complete","Done",IF(AND(K21&gt;$J$3,E21&lt;&gt;"Hypercare"),"Past deadline",IF($C$3&gt;K21,"Overdue",IF(AND($C$3&gt;=J21,P21=0),"Start due","On plan"))))</f>
        <v>On plan</v>
      </c>
      <c r="S21" s="4" t="s">
        <v>175</v>
      </c>
      <c r="T21" s="35"/>
      <c r="U21" s="26" t="str">
        <f aca="false">IF(AND($J21&lt;=U$6+6,$K21&gt;=U$6),IF($G21="Milestone","M",IF($G21="Summary","S","T")),"")</f>
        <v>T</v>
      </c>
      <c r="V21" s="26" t="str">
        <f aca="false">IF(AND($J21&lt;=V$6+6,$K21&gt;=V$6),IF($G21="Milestone","M",IF($G21="Summary","S","T")),"")</f>
        <v>T</v>
      </c>
      <c r="W21" s="26" t="str">
        <f aca="false">IF(AND($J21&lt;=W$6+6,$K21&gt;=W$6),IF($G21="Milestone","M",IF($G21="Summary","S","T")),"")</f>
        <v/>
      </c>
      <c r="X21" s="26" t="str">
        <f aca="false">IF(AND($J21&lt;=X$6+6,$K21&gt;=X$6),IF($G21="Milestone","M",IF($G21="Summary","S","T")),"")</f>
        <v/>
      </c>
      <c r="Y21" s="26" t="str">
        <f aca="false">IF(AND($J21&lt;=Y$6+6,$K21&gt;=Y$6),IF($G21="Milestone","M",IF($G21="Summary","S","T")),"")</f>
        <v/>
      </c>
      <c r="Z21" s="26" t="str">
        <f aca="false">IF(AND($J21&lt;=Z$6+6,$K21&gt;=Z$6),IF($G21="Milestone","M",IF($G21="Summary","S","T")),"")</f>
        <v/>
      </c>
      <c r="AA21" s="26" t="str">
        <f aca="false">IF(AND($J21&lt;=AA$6+6,$K21&gt;=AA$6),IF($G21="Milestone","M",IF($G21="Summary","S","T")),"")</f>
        <v/>
      </c>
      <c r="AB21" s="26" t="str">
        <f aca="false">IF(AND($J21&lt;=AB$6+6,$K21&gt;=AB$6),IF($G21="Milestone","M",IF($G21="Summary","S","T")),"")</f>
        <v/>
      </c>
      <c r="AC21" s="26" t="str">
        <f aca="false">IF(AND($J21&lt;=AC$6+6,$K21&gt;=AC$6),IF($G21="Milestone","M",IF($G21="Summary","S","T")),"")</f>
        <v/>
      </c>
      <c r="AD21" s="26" t="str">
        <f aca="false">IF(AND($J21&lt;=AD$6+6,$K21&gt;=AD$6),IF($G21="Milestone","M",IF($G21="Summary","S","T")),"")</f>
        <v/>
      </c>
      <c r="AE21" s="26" t="str">
        <f aca="false">IF(AND($J21&lt;=AE$6+6,$K21&gt;=AE$6),IF($G21="Milestone","M",IF($G21="Summary","S","T")),"")</f>
        <v/>
      </c>
      <c r="AF21" s="26" t="str">
        <f aca="false">IF(AND($J21&lt;=AF$6+6,$K21&gt;=AF$6),IF($G21="Milestone","M",IF($G21="Summary","S","T")),"")</f>
        <v/>
      </c>
      <c r="AG21" s="26" t="str">
        <f aca="false">IF(AND($J21&lt;=AG$6+6,$K21&gt;=AG$6),IF($G21="Milestone","M",IF($G21="Summary","S","T")),"")</f>
        <v/>
      </c>
      <c r="AH21" s="26" t="str">
        <f aca="false">IF(AND($J21&lt;=AH$6+6,$K21&gt;=AH$6),IF($G21="Milestone","M",IF($G21="Summary","S","T")),"")</f>
        <v/>
      </c>
      <c r="AI21" s="26" t="str">
        <f aca="false">IF(AND($J21&lt;=AI$6+6,$K21&gt;=AI$6),IF($G21="Milestone","M",IF($G21="Summary","S","T")),"")</f>
        <v/>
      </c>
      <c r="AJ21" s="26" t="str">
        <f aca="false">IF(AND($J21&lt;=AJ$6+6,$K21&gt;=AJ$6),IF($G21="Milestone","M",IF($G21="Summary","S","T")),"")</f>
        <v/>
      </c>
      <c r="AK21" s="26" t="str">
        <f aca="false">IF(AND($J21&lt;=AK$6+6,$K21&gt;=AK$6),IF($G21="Milestone","M",IF($G21="Summary","S","T")),"")</f>
        <v/>
      </c>
      <c r="AL21" s="26" t="str">
        <f aca="false">IF(AND($J21&lt;=AL$6+6,$K21&gt;=AL$6),IF($G21="Milestone","M",IF($G21="Summary","S","T")),"")</f>
        <v/>
      </c>
      <c r="AM21" s="26" t="str">
        <f aca="false">IF(AND($J21&lt;=AM$6+6,$K21&gt;=AM$6),IF($G21="Milestone","M",IF($G21="Summary","S","T")),"")</f>
        <v/>
      </c>
      <c r="AN21" s="26" t="str">
        <f aca="false">IF(AND($J21&lt;=AN$6+6,$K21&gt;=AN$6),IF($G21="Milestone","M",IF($G21="Summary","S","T")),"")</f>
        <v/>
      </c>
      <c r="AO21" s="26" t="str">
        <f aca="false">IF(AND($J21&lt;=AO$6+6,$K21&gt;=AO$6),IF($G21="Milestone","M",IF($G21="Summary","S","T")),"")</f>
        <v/>
      </c>
      <c r="AP21" s="26" t="str">
        <f aca="false">IF(AND($J21&lt;=AP$6+6,$K21&gt;=AP$6),IF($G21="Milestone","M",IF($G21="Summary","S","T")),"")</f>
        <v/>
      </c>
    </row>
    <row r="22" customFormat="false" ht="28.35" hidden="false" customHeight="false" outlineLevel="0" collapsed="false">
      <c r="A22" s="27" t="n">
        <v>16</v>
      </c>
      <c r="B22" s="27" t="s">
        <v>176</v>
      </c>
      <c r="C22" s="27" t="n">
        <v>2</v>
      </c>
      <c r="D22" s="4" t="s">
        <v>167</v>
      </c>
      <c r="E22" s="28" t="s">
        <v>109</v>
      </c>
      <c r="F22" s="4" t="s">
        <v>177</v>
      </c>
      <c r="G22" s="27" t="s">
        <v>111</v>
      </c>
      <c r="H22" s="4" t="s">
        <v>170</v>
      </c>
      <c r="I22" s="29"/>
      <c r="J22" s="30" t="n">
        <v>46307</v>
      </c>
      <c r="K22" s="30" t="n">
        <v>46315</v>
      </c>
      <c r="L22" s="27" t="n">
        <f aca="false">IF(G22="Milestone",0,NETWORKDAYS(J22,K22,Settings!$B$20:$B$40))</f>
        <v>7</v>
      </c>
      <c r="M22" s="27" t="s">
        <v>178</v>
      </c>
      <c r="N22" s="28" t="s">
        <v>168</v>
      </c>
      <c r="O22" s="31" t="s">
        <v>113</v>
      </c>
      <c r="P22" s="32" t="n">
        <v>0</v>
      </c>
      <c r="Q22" s="33"/>
      <c r="R22" s="34" t="str">
        <f aca="false">IF(O22="Complete","Done",IF(AND(K22&gt;$J$3,E22&lt;&gt;"Hypercare"),"Past deadline",IF($C$3&gt;K22,"Overdue",IF(AND($C$3&gt;=J22,P22=0),"Start due","On plan"))))</f>
        <v>On plan</v>
      </c>
      <c r="S22" s="4" t="s">
        <v>179</v>
      </c>
      <c r="T22" s="35"/>
      <c r="U22" s="26" t="str">
        <f aca="false">IF(AND($J22&lt;=U$6+6,$K22&gt;=U$6),IF($G22="Milestone","M",IF($G22="Summary","S","T")),"")</f>
        <v/>
      </c>
      <c r="V22" s="26" t="str">
        <f aca="false">IF(AND($J22&lt;=V$6+6,$K22&gt;=V$6),IF($G22="Milestone","M",IF($G22="Summary","S","T")),"")</f>
        <v>T</v>
      </c>
      <c r="W22" s="26" t="str">
        <f aca="false">IF(AND($J22&lt;=W$6+6,$K22&gt;=W$6),IF($G22="Milestone","M",IF($G22="Summary","S","T")),"")</f>
        <v>T</v>
      </c>
      <c r="X22" s="26" t="str">
        <f aca="false">IF(AND($J22&lt;=X$6+6,$K22&gt;=X$6),IF($G22="Milestone","M",IF($G22="Summary","S","T")),"")</f>
        <v/>
      </c>
      <c r="Y22" s="26" t="str">
        <f aca="false">IF(AND($J22&lt;=Y$6+6,$K22&gt;=Y$6),IF($G22="Milestone","M",IF($G22="Summary","S","T")),"")</f>
        <v/>
      </c>
      <c r="Z22" s="26" t="str">
        <f aca="false">IF(AND($J22&lt;=Z$6+6,$K22&gt;=Z$6),IF($G22="Milestone","M",IF($G22="Summary","S","T")),"")</f>
        <v/>
      </c>
      <c r="AA22" s="26" t="str">
        <f aca="false">IF(AND($J22&lt;=AA$6+6,$K22&gt;=AA$6),IF($G22="Milestone","M",IF($G22="Summary","S","T")),"")</f>
        <v/>
      </c>
      <c r="AB22" s="26" t="str">
        <f aca="false">IF(AND($J22&lt;=AB$6+6,$K22&gt;=AB$6),IF($G22="Milestone","M",IF($G22="Summary","S","T")),"")</f>
        <v/>
      </c>
      <c r="AC22" s="26" t="str">
        <f aca="false">IF(AND($J22&lt;=AC$6+6,$K22&gt;=AC$6),IF($G22="Milestone","M",IF($G22="Summary","S","T")),"")</f>
        <v/>
      </c>
      <c r="AD22" s="26" t="str">
        <f aca="false">IF(AND($J22&lt;=AD$6+6,$K22&gt;=AD$6),IF($G22="Milestone","M",IF($G22="Summary","S","T")),"")</f>
        <v/>
      </c>
      <c r="AE22" s="26" t="str">
        <f aca="false">IF(AND($J22&lt;=AE$6+6,$K22&gt;=AE$6),IF($G22="Milestone","M",IF($G22="Summary","S","T")),"")</f>
        <v/>
      </c>
      <c r="AF22" s="26" t="str">
        <f aca="false">IF(AND($J22&lt;=AF$6+6,$K22&gt;=AF$6),IF($G22="Milestone","M",IF($G22="Summary","S","T")),"")</f>
        <v/>
      </c>
      <c r="AG22" s="26" t="str">
        <f aca="false">IF(AND($J22&lt;=AG$6+6,$K22&gt;=AG$6),IF($G22="Milestone","M",IF($G22="Summary","S","T")),"")</f>
        <v/>
      </c>
      <c r="AH22" s="26" t="str">
        <f aca="false">IF(AND($J22&lt;=AH$6+6,$K22&gt;=AH$6),IF($G22="Milestone","M",IF($G22="Summary","S","T")),"")</f>
        <v/>
      </c>
      <c r="AI22" s="26" t="str">
        <f aca="false">IF(AND($J22&lt;=AI$6+6,$K22&gt;=AI$6),IF($G22="Milestone","M",IF($G22="Summary","S","T")),"")</f>
        <v/>
      </c>
      <c r="AJ22" s="26" t="str">
        <f aca="false">IF(AND($J22&lt;=AJ$6+6,$K22&gt;=AJ$6),IF($G22="Milestone","M",IF($G22="Summary","S","T")),"")</f>
        <v/>
      </c>
      <c r="AK22" s="26" t="str">
        <f aca="false">IF(AND($J22&lt;=AK$6+6,$K22&gt;=AK$6),IF($G22="Milestone","M",IF($G22="Summary","S","T")),"")</f>
        <v/>
      </c>
      <c r="AL22" s="26" t="str">
        <f aca="false">IF(AND($J22&lt;=AL$6+6,$K22&gt;=AL$6),IF($G22="Milestone","M",IF($G22="Summary","S","T")),"")</f>
        <v/>
      </c>
      <c r="AM22" s="26" t="str">
        <f aca="false">IF(AND($J22&lt;=AM$6+6,$K22&gt;=AM$6),IF($G22="Milestone","M",IF($G22="Summary","S","T")),"")</f>
        <v/>
      </c>
      <c r="AN22" s="26" t="str">
        <f aca="false">IF(AND($J22&lt;=AN$6+6,$K22&gt;=AN$6),IF($G22="Milestone","M",IF($G22="Summary","S","T")),"")</f>
        <v/>
      </c>
      <c r="AO22" s="26" t="str">
        <f aca="false">IF(AND($J22&lt;=AO$6+6,$K22&gt;=AO$6),IF($G22="Milestone","M",IF($G22="Summary","S","T")),"")</f>
        <v/>
      </c>
      <c r="AP22" s="26" t="str">
        <f aca="false">IF(AND($J22&lt;=AP$6+6,$K22&gt;=AP$6),IF($G22="Milestone","M",IF($G22="Summary","S","T")),"")</f>
        <v/>
      </c>
    </row>
    <row r="23" customFormat="false" ht="28.35" hidden="false" customHeight="false" outlineLevel="0" collapsed="false">
      <c r="A23" s="27" t="n">
        <v>17</v>
      </c>
      <c r="B23" s="27" t="s">
        <v>180</v>
      </c>
      <c r="C23" s="27" t="n">
        <v>2</v>
      </c>
      <c r="D23" s="4" t="s">
        <v>167</v>
      </c>
      <c r="E23" s="28" t="s">
        <v>109</v>
      </c>
      <c r="F23" s="4" t="s">
        <v>181</v>
      </c>
      <c r="G23" s="27" t="s">
        <v>111</v>
      </c>
      <c r="H23" s="4" t="s">
        <v>182</v>
      </c>
      <c r="I23" s="29"/>
      <c r="J23" s="30" t="n">
        <v>46311</v>
      </c>
      <c r="K23" s="30" t="n">
        <v>46317</v>
      </c>
      <c r="L23" s="27" t="n">
        <f aca="false">IF(G23="Milestone",0,NETWORKDAYS(J23,K23,Settings!$B$20:$B$40))</f>
        <v>5</v>
      </c>
      <c r="M23" s="27" t="s">
        <v>183</v>
      </c>
      <c r="N23" s="28" t="s">
        <v>184</v>
      </c>
      <c r="O23" s="31" t="s">
        <v>113</v>
      </c>
      <c r="P23" s="32" t="n">
        <v>0</v>
      </c>
      <c r="Q23" s="33"/>
      <c r="R23" s="34" t="str">
        <f aca="false">IF(O23="Complete","Done",IF(AND(K23&gt;$J$3,E23&lt;&gt;"Hypercare"),"Past deadline",IF($C$3&gt;K23,"Overdue",IF(AND($C$3&gt;=J23,P23=0),"Start due","On plan"))))</f>
        <v>On plan</v>
      </c>
      <c r="S23" s="4" t="s">
        <v>185</v>
      </c>
      <c r="T23" s="35"/>
      <c r="U23" s="26" t="str">
        <f aca="false">IF(AND($J23&lt;=U$6+6,$K23&gt;=U$6),IF($G23="Milestone","M",IF($G23="Summary","S","T")),"")</f>
        <v/>
      </c>
      <c r="V23" s="26" t="str">
        <f aca="false">IF(AND($J23&lt;=V$6+6,$K23&gt;=V$6),IF($G23="Milestone","M",IF($G23="Summary","S","T")),"")</f>
        <v>T</v>
      </c>
      <c r="W23" s="26" t="str">
        <f aca="false">IF(AND($J23&lt;=W$6+6,$K23&gt;=W$6),IF($G23="Milestone","M",IF($G23="Summary","S","T")),"")</f>
        <v>T</v>
      </c>
      <c r="X23" s="26" t="str">
        <f aca="false">IF(AND($J23&lt;=X$6+6,$K23&gt;=X$6),IF($G23="Milestone","M",IF($G23="Summary","S","T")),"")</f>
        <v/>
      </c>
      <c r="Y23" s="26" t="str">
        <f aca="false">IF(AND($J23&lt;=Y$6+6,$K23&gt;=Y$6),IF($G23="Milestone","M",IF($G23="Summary","S","T")),"")</f>
        <v/>
      </c>
      <c r="Z23" s="26" t="str">
        <f aca="false">IF(AND($J23&lt;=Z$6+6,$K23&gt;=Z$6),IF($G23="Milestone","M",IF($G23="Summary","S","T")),"")</f>
        <v/>
      </c>
      <c r="AA23" s="26" t="str">
        <f aca="false">IF(AND($J23&lt;=AA$6+6,$K23&gt;=AA$6),IF($G23="Milestone","M",IF($G23="Summary","S","T")),"")</f>
        <v/>
      </c>
      <c r="AB23" s="26" t="str">
        <f aca="false">IF(AND($J23&lt;=AB$6+6,$K23&gt;=AB$6),IF($G23="Milestone","M",IF($G23="Summary","S","T")),"")</f>
        <v/>
      </c>
      <c r="AC23" s="26" t="str">
        <f aca="false">IF(AND($J23&lt;=AC$6+6,$K23&gt;=AC$6),IF($G23="Milestone","M",IF($G23="Summary","S","T")),"")</f>
        <v/>
      </c>
      <c r="AD23" s="26" t="str">
        <f aca="false">IF(AND($J23&lt;=AD$6+6,$K23&gt;=AD$6),IF($G23="Milestone","M",IF($G23="Summary","S","T")),"")</f>
        <v/>
      </c>
      <c r="AE23" s="26" t="str">
        <f aca="false">IF(AND($J23&lt;=AE$6+6,$K23&gt;=AE$6),IF($G23="Milestone","M",IF($G23="Summary","S","T")),"")</f>
        <v/>
      </c>
      <c r="AF23" s="26" t="str">
        <f aca="false">IF(AND($J23&lt;=AF$6+6,$K23&gt;=AF$6),IF($G23="Milestone","M",IF($G23="Summary","S","T")),"")</f>
        <v/>
      </c>
      <c r="AG23" s="26" t="str">
        <f aca="false">IF(AND($J23&lt;=AG$6+6,$K23&gt;=AG$6),IF($G23="Milestone","M",IF($G23="Summary","S","T")),"")</f>
        <v/>
      </c>
      <c r="AH23" s="26" t="str">
        <f aca="false">IF(AND($J23&lt;=AH$6+6,$K23&gt;=AH$6),IF($G23="Milestone","M",IF($G23="Summary","S","T")),"")</f>
        <v/>
      </c>
      <c r="AI23" s="26" t="str">
        <f aca="false">IF(AND($J23&lt;=AI$6+6,$K23&gt;=AI$6),IF($G23="Milestone","M",IF($G23="Summary","S","T")),"")</f>
        <v/>
      </c>
      <c r="AJ23" s="26" t="str">
        <f aca="false">IF(AND($J23&lt;=AJ$6+6,$K23&gt;=AJ$6),IF($G23="Milestone","M",IF($G23="Summary","S","T")),"")</f>
        <v/>
      </c>
      <c r="AK23" s="26" t="str">
        <f aca="false">IF(AND($J23&lt;=AK$6+6,$K23&gt;=AK$6),IF($G23="Milestone","M",IF($G23="Summary","S","T")),"")</f>
        <v/>
      </c>
      <c r="AL23" s="26" t="str">
        <f aca="false">IF(AND($J23&lt;=AL$6+6,$K23&gt;=AL$6),IF($G23="Milestone","M",IF($G23="Summary","S","T")),"")</f>
        <v/>
      </c>
      <c r="AM23" s="26" t="str">
        <f aca="false">IF(AND($J23&lt;=AM$6+6,$K23&gt;=AM$6),IF($G23="Milestone","M",IF($G23="Summary","S","T")),"")</f>
        <v/>
      </c>
      <c r="AN23" s="26" t="str">
        <f aca="false">IF(AND($J23&lt;=AN$6+6,$K23&gt;=AN$6),IF($G23="Milestone","M",IF($G23="Summary","S","T")),"")</f>
        <v/>
      </c>
      <c r="AO23" s="26" t="str">
        <f aca="false">IF(AND($J23&lt;=AO$6+6,$K23&gt;=AO$6),IF($G23="Milestone","M",IF($G23="Summary","S","T")),"")</f>
        <v/>
      </c>
      <c r="AP23" s="26" t="str">
        <f aca="false">IF(AND($J23&lt;=AP$6+6,$K23&gt;=AP$6),IF($G23="Milestone","M",IF($G23="Summary","S","T")),"")</f>
        <v/>
      </c>
    </row>
    <row r="24" customFormat="false" ht="28.35" hidden="false" customHeight="false" outlineLevel="0" collapsed="false">
      <c r="A24" s="27" t="n">
        <v>18</v>
      </c>
      <c r="B24" s="27" t="s">
        <v>186</v>
      </c>
      <c r="C24" s="27" t="n">
        <v>2</v>
      </c>
      <c r="D24" s="4" t="s">
        <v>167</v>
      </c>
      <c r="E24" s="28" t="s">
        <v>109</v>
      </c>
      <c r="F24" s="4" t="s">
        <v>187</v>
      </c>
      <c r="G24" s="27" t="s">
        <v>111</v>
      </c>
      <c r="H24" s="4" t="s">
        <v>170</v>
      </c>
      <c r="I24" s="29"/>
      <c r="J24" s="30" t="n">
        <v>46314</v>
      </c>
      <c r="K24" s="30" t="n">
        <v>46317</v>
      </c>
      <c r="L24" s="27" t="n">
        <f aca="false">IF(G24="Milestone",0,NETWORKDAYS(J24,K24,Settings!$B$20:$B$40))</f>
        <v>4</v>
      </c>
      <c r="M24" s="27" t="s">
        <v>188</v>
      </c>
      <c r="N24" s="28" t="s">
        <v>189</v>
      </c>
      <c r="O24" s="31" t="s">
        <v>113</v>
      </c>
      <c r="P24" s="32" t="n">
        <v>0</v>
      </c>
      <c r="Q24" s="33"/>
      <c r="R24" s="34" t="str">
        <f aca="false">IF(O24="Complete","Done",IF(AND(K24&gt;$J$3,E24&lt;&gt;"Hypercare"),"Past deadline",IF($C$3&gt;K24,"Overdue",IF(AND($C$3&gt;=J24,P24=0),"Start due","On plan"))))</f>
        <v>On plan</v>
      </c>
      <c r="S24" s="4" t="s">
        <v>190</v>
      </c>
      <c r="T24" s="35"/>
      <c r="U24" s="26" t="str">
        <f aca="false">IF(AND($J24&lt;=U$6+6,$K24&gt;=U$6),IF($G24="Milestone","M",IF($G24="Summary","S","T")),"")</f>
        <v/>
      </c>
      <c r="V24" s="26" t="str">
        <f aca="false">IF(AND($J24&lt;=V$6+6,$K24&gt;=V$6),IF($G24="Milestone","M",IF($G24="Summary","S","T")),"")</f>
        <v/>
      </c>
      <c r="W24" s="26" t="str">
        <f aca="false">IF(AND($J24&lt;=W$6+6,$K24&gt;=W$6),IF($G24="Milestone","M",IF($G24="Summary","S","T")),"")</f>
        <v>T</v>
      </c>
      <c r="X24" s="26" t="str">
        <f aca="false">IF(AND($J24&lt;=X$6+6,$K24&gt;=X$6),IF($G24="Milestone","M",IF($G24="Summary","S","T")),"")</f>
        <v/>
      </c>
      <c r="Y24" s="26" t="str">
        <f aca="false">IF(AND($J24&lt;=Y$6+6,$K24&gt;=Y$6),IF($G24="Milestone","M",IF($G24="Summary","S","T")),"")</f>
        <v/>
      </c>
      <c r="Z24" s="26" t="str">
        <f aca="false">IF(AND($J24&lt;=Z$6+6,$K24&gt;=Z$6),IF($G24="Milestone","M",IF($G24="Summary","S","T")),"")</f>
        <v/>
      </c>
      <c r="AA24" s="26" t="str">
        <f aca="false">IF(AND($J24&lt;=AA$6+6,$K24&gt;=AA$6),IF($G24="Milestone","M",IF($G24="Summary","S","T")),"")</f>
        <v/>
      </c>
      <c r="AB24" s="26" t="str">
        <f aca="false">IF(AND($J24&lt;=AB$6+6,$K24&gt;=AB$6),IF($G24="Milestone","M",IF($G24="Summary","S","T")),"")</f>
        <v/>
      </c>
      <c r="AC24" s="26" t="str">
        <f aca="false">IF(AND($J24&lt;=AC$6+6,$K24&gt;=AC$6),IF($G24="Milestone","M",IF($G24="Summary","S","T")),"")</f>
        <v/>
      </c>
      <c r="AD24" s="26" t="str">
        <f aca="false">IF(AND($J24&lt;=AD$6+6,$K24&gt;=AD$6),IF($G24="Milestone","M",IF($G24="Summary","S","T")),"")</f>
        <v/>
      </c>
      <c r="AE24" s="26" t="str">
        <f aca="false">IF(AND($J24&lt;=AE$6+6,$K24&gt;=AE$6),IF($G24="Milestone","M",IF($G24="Summary","S","T")),"")</f>
        <v/>
      </c>
      <c r="AF24" s="26" t="str">
        <f aca="false">IF(AND($J24&lt;=AF$6+6,$K24&gt;=AF$6),IF($G24="Milestone","M",IF($G24="Summary","S","T")),"")</f>
        <v/>
      </c>
      <c r="AG24" s="26" t="str">
        <f aca="false">IF(AND($J24&lt;=AG$6+6,$K24&gt;=AG$6),IF($G24="Milestone","M",IF($G24="Summary","S","T")),"")</f>
        <v/>
      </c>
      <c r="AH24" s="26" t="str">
        <f aca="false">IF(AND($J24&lt;=AH$6+6,$K24&gt;=AH$6),IF($G24="Milestone","M",IF($G24="Summary","S","T")),"")</f>
        <v/>
      </c>
      <c r="AI24" s="26" t="str">
        <f aca="false">IF(AND($J24&lt;=AI$6+6,$K24&gt;=AI$6),IF($G24="Milestone","M",IF($G24="Summary","S","T")),"")</f>
        <v/>
      </c>
      <c r="AJ24" s="26" t="str">
        <f aca="false">IF(AND($J24&lt;=AJ$6+6,$K24&gt;=AJ$6),IF($G24="Milestone","M",IF($G24="Summary","S","T")),"")</f>
        <v/>
      </c>
      <c r="AK24" s="26" t="str">
        <f aca="false">IF(AND($J24&lt;=AK$6+6,$K24&gt;=AK$6),IF($G24="Milestone","M",IF($G24="Summary","S","T")),"")</f>
        <v/>
      </c>
      <c r="AL24" s="26" t="str">
        <f aca="false">IF(AND($J24&lt;=AL$6+6,$K24&gt;=AL$6),IF($G24="Milestone","M",IF($G24="Summary","S","T")),"")</f>
        <v/>
      </c>
      <c r="AM24" s="26" t="str">
        <f aca="false">IF(AND($J24&lt;=AM$6+6,$K24&gt;=AM$6),IF($G24="Milestone","M",IF($G24="Summary","S","T")),"")</f>
        <v/>
      </c>
      <c r="AN24" s="26" t="str">
        <f aca="false">IF(AND($J24&lt;=AN$6+6,$K24&gt;=AN$6),IF($G24="Milestone","M",IF($G24="Summary","S","T")),"")</f>
        <v/>
      </c>
      <c r="AO24" s="26" t="str">
        <f aca="false">IF(AND($J24&lt;=AO$6+6,$K24&gt;=AO$6),IF($G24="Milestone","M",IF($G24="Summary","S","T")),"")</f>
        <v/>
      </c>
      <c r="AP24" s="26" t="str">
        <f aca="false">IF(AND($J24&lt;=AP$6+6,$K24&gt;=AP$6),IF($G24="Milestone","M",IF($G24="Summary","S","T")),"")</f>
        <v/>
      </c>
    </row>
    <row r="25" customFormat="false" ht="28.35" hidden="false" customHeight="false" outlineLevel="0" collapsed="false">
      <c r="A25" s="27" t="n">
        <v>19</v>
      </c>
      <c r="B25" s="27" t="s">
        <v>191</v>
      </c>
      <c r="C25" s="27" t="n">
        <v>2</v>
      </c>
      <c r="D25" s="4" t="s">
        <v>167</v>
      </c>
      <c r="E25" s="28" t="s">
        <v>135</v>
      </c>
      <c r="F25" s="4" t="s">
        <v>192</v>
      </c>
      <c r="G25" s="27" t="s">
        <v>111</v>
      </c>
      <c r="H25" s="4" t="s">
        <v>170</v>
      </c>
      <c r="I25" s="29"/>
      <c r="J25" s="30" t="n">
        <v>46321</v>
      </c>
      <c r="K25" s="30" t="n">
        <v>46325</v>
      </c>
      <c r="L25" s="27" t="n">
        <f aca="false">IF(G25="Milestone",0,NETWORKDAYS(J25,K25,Settings!$B$20:$B$40))</f>
        <v>5</v>
      </c>
      <c r="M25" s="27" t="s">
        <v>193</v>
      </c>
      <c r="N25" s="28" t="s">
        <v>127</v>
      </c>
      <c r="O25" s="31" t="s">
        <v>113</v>
      </c>
      <c r="P25" s="32" t="n">
        <v>0</v>
      </c>
      <c r="Q25" s="33"/>
      <c r="R25" s="34" t="str">
        <f aca="false">IF(O25="Complete","Done",IF(AND(K25&gt;$J$3,E25&lt;&gt;"Hypercare"),"Past deadline",IF($C$3&gt;K25,"Overdue",IF(AND($C$3&gt;=J25,P25=0),"Start due","On plan"))))</f>
        <v>On plan</v>
      </c>
      <c r="S25" s="4" t="s">
        <v>194</v>
      </c>
      <c r="T25" s="35"/>
      <c r="U25" s="26" t="str">
        <f aca="false">IF(AND($J25&lt;=U$6+6,$K25&gt;=U$6),IF($G25="Milestone","M",IF($G25="Summary","S","T")),"")</f>
        <v/>
      </c>
      <c r="V25" s="26" t="str">
        <f aca="false">IF(AND($J25&lt;=V$6+6,$K25&gt;=V$6),IF($G25="Milestone","M",IF($G25="Summary","S","T")),"")</f>
        <v/>
      </c>
      <c r="W25" s="26" t="str">
        <f aca="false">IF(AND($J25&lt;=W$6+6,$K25&gt;=W$6),IF($G25="Milestone","M",IF($G25="Summary","S","T")),"")</f>
        <v/>
      </c>
      <c r="X25" s="26" t="str">
        <f aca="false">IF(AND($J25&lt;=X$6+6,$K25&gt;=X$6),IF($G25="Milestone","M",IF($G25="Summary","S","T")),"")</f>
        <v>T</v>
      </c>
      <c r="Y25" s="26" t="str">
        <f aca="false">IF(AND($J25&lt;=Y$6+6,$K25&gt;=Y$6),IF($G25="Milestone","M",IF($G25="Summary","S","T")),"")</f>
        <v/>
      </c>
      <c r="Z25" s="26" t="str">
        <f aca="false">IF(AND($J25&lt;=Z$6+6,$K25&gt;=Z$6),IF($G25="Milestone","M",IF($G25="Summary","S","T")),"")</f>
        <v/>
      </c>
      <c r="AA25" s="26" t="str">
        <f aca="false">IF(AND($J25&lt;=AA$6+6,$K25&gt;=AA$6),IF($G25="Milestone","M",IF($G25="Summary","S","T")),"")</f>
        <v/>
      </c>
      <c r="AB25" s="26" t="str">
        <f aca="false">IF(AND($J25&lt;=AB$6+6,$K25&gt;=AB$6),IF($G25="Milestone","M",IF($G25="Summary","S","T")),"")</f>
        <v/>
      </c>
      <c r="AC25" s="26" t="str">
        <f aca="false">IF(AND($J25&lt;=AC$6+6,$K25&gt;=AC$6),IF($G25="Milestone","M",IF($G25="Summary","S","T")),"")</f>
        <v/>
      </c>
      <c r="AD25" s="26" t="str">
        <f aca="false">IF(AND($J25&lt;=AD$6+6,$K25&gt;=AD$6),IF($G25="Milestone","M",IF($G25="Summary","S","T")),"")</f>
        <v/>
      </c>
      <c r="AE25" s="26" t="str">
        <f aca="false">IF(AND($J25&lt;=AE$6+6,$K25&gt;=AE$6),IF($G25="Milestone","M",IF($G25="Summary","S","T")),"")</f>
        <v/>
      </c>
      <c r="AF25" s="26" t="str">
        <f aca="false">IF(AND($J25&lt;=AF$6+6,$K25&gt;=AF$6),IF($G25="Milestone","M",IF($G25="Summary","S","T")),"")</f>
        <v/>
      </c>
      <c r="AG25" s="26" t="str">
        <f aca="false">IF(AND($J25&lt;=AG$6+6,$K25&gt;=AG$6),IF($G25="Milestone","M",IF($G25="Summary","S","T")),"")</f>
        <v/>
      </c>
      <c r="AH25" s="26" t="str">
        <f aca="false">IF(AND($J25&lt;=AH$6+6,$K25&gt;=AH$6),IF($G25="Milestone","M",IF($G25="Summary","S","T")),"")</f>
        <v/>
      </c>
      <c r="AI25" s="26" t="str">
        <f aca="false">IF(AND($J25&lt;=AI$6+6,$K25&gt;=AI$6),IF($G25="Milestone","M",IF($G25="Summary","S","T")),"")</f>
        <v/>
      </c>
      <c r="AJ25" s="26" t="str">
        <f aca="false">IF(AND($J25&lt;=AJ$6+6,$K25&gt;=AJ$6),IF($G25="Milestone","M",IF($G25="Summary","S","T")),"")</f>
        <v/>
      </c>
      <c r="AK25" s="26" t="str">
        <f aca="false">IF(AND($J25&lt;=AK$6+6,$K25&gt;=AK$6),IF($G25="Milestone","M",IF($G25="Summary","S","T")),"")</f>
        <v/>
      </c>
      <c r="AL25" s="26" t="str">
        <f aca="false">IF(AND($J25&lt;=AL$6+6,$K25&gt;=AL$6),IF($G25="Milestone","M",IF($G25="Summary","S","T")),"")</f>
        <v/>
      </c>
      <c r="AM25" s="26" t="str">
        <f aca="false">IF(AND($J25&lt;=AM$6+6,$K25&gt;=AM$6),IF($G25="Milestone","M",IF($G25="Summary","S","T")),"")</f>
        <v/>
      </c>
      <c r="AN25" s="26" t="str">
        <f aca="false">IF(AND($J25&lt;=AN$6+6,$K25&gt;=AN$6),IF($G25="Milestone","M",IF($G25="Summary","S","T")),"")</f>
        <v/>
      </c>
      <c r="AO25" s="26" t="str">
        <f aca="false">IF(AND($J25&lt;=AO$6+6,$K25&gt;=AO$6),IF($G25="Milestone","M",IF($G25="Summary","S","T")),"")</f>
        <v/>
      </c>
      <c r="AP25" s="26" t="str">
        <f aca="false">IF(AND($J25&lt;=AP$6+6,$K25&gt;=AP$6),IF($G25="Milestone","M",IF($G25="Summary","S","T")),"")</f>
        <v/>
      </c>
    </row>
    <row r="26" customFormat="false" ht="28.35" hidden="false" customHeight="false" outlineLevel="0" collapsed="false">
      <c r="A26" s="27" t="n">
        <v>20</v>
      </c>
      <c r="B26" s="27" t="s">
        <v>195</v>
      </c>
      <c r="C26" s="27" t="n">
        <v>2</v>
      </c>
      <c r="D26" s="4" t="s">
        <v>167</v>
      </c>
      <c r="E26" s="28" t="s">
        <v>135</v>
      </c>
      <c r="F26" s="4" t="s">
        <v>196</v>
      </c>
      <c r="G26" s="27" t="s">
        <v>111</v>
      </c>
      <c r="H26" s="4" t="s">
        <v>197</v>
      </c>
      <c r="I26" s="29"/>
      <c r="J26" s="30" t="n">
        <v>46321</v>
      </c>
      <c r="K26" s="30" t="n">
        <v>46329</v>
      </c>
      <c r="L26" s="27" t="n">
        <f aca="false">IF(G26="Milestone",0,NETWORKDAYS(J26,K26,Settings!$B$20:$B$40))</f>
        <v>7</v>
      </c>
      <c r="M26" s="27" t="s">
        <v>193</v>
      </c>
      <c r="N26" s="28" t="s">
        <v>127</v>
      </c>
      <c r="O26" s="31" t="s">
        <v>113</v>
      </c>
      <c r="P26" s="32" t="n">
        <v>0</v>
      </c>
      <c r="Q26" s="33"/>
      <c r="R26" s="34" t="str">
        <f aca="false">IF(O26="Complete","Done",IF(AND(K26&gt;$J$3,E26&lt;&gt;"Hypercare"),"Past deadline",IF($C$3&gt;K26,"Overdue",IF(AND($C$3&gt;=J26,P26=0),"Start due","On plan"))))</f>
        <v>On plan</v>
      </c>
      <c r="S26" s="4" t="s">
        <v>198</v>
      </c>
      <c r="T26" s="35"/>
      <c r="U26" s="26" t="str">
        <f aca="false">IF(AND($J26&lt;=U$6+6,$K26&gt;=U$6),IF($G26="Milestone","M",IF($G26="Summary","S","T")),"")</f>
        <v/>
      </c>
      <c r="V26" s="26" t="str">
        <f aca="false">IF(AND($J26&lt;=V$6+6,$K26&gt;=V$6),IF($G26="Milestone","M",IF($G26="Summary","S","T")),"")</f>
        <v/>
      </c>
      <c r="W26" s="26" t="str">
        <f aca="false">IF(AND($J26&lt;=W$6+6,$K26&gt;=W$6),IF($G26="Milestone","M",IF($G26="Summary","S","T")),"")</f>
        <v/>
      </c>
      <c r="X26" s="26" t="str">
        <f aca="false">IF(AND($J26&lt;=X$6+6,$K26&gt;=X$6),IF($G26="Milestone","M",IF($G26="Summary","S","T")),"")</f>
        <v>T</v>
      </c>
      <c r="Y26" s="26" t="str">
        <f aca="false">IF(AND($J26&lt;=Y$6+6,$K26&gt;=Y$6),IF($G26="Milestone","M",IF($G26="Summary","S","T")),"")</f>
        <v>T</v>
      </c>
      <c r="Z26" s="26" t="str">
        <f aca="false">IF(AND($J26&lt;=Z$6+6,$K26&gt;=Z$6),IF($G26="Milestone","M",IF($G26="Summary","S","T")),"")</f>
        <v/>
      </c>
      <c r="AA26" s="26" t="str">
        <f aca="false">IF(AND($J26&lt;=AA$6+6,$K26&gt;=AA$6),IF($G26="Milestone","M",IF($G26="Summary","S","T")),"")</f>
        <v/>
      </c>
      <c r="AB26" s="26" t="str">
        <f aca="false">IF(AND($J26&lt;=AB$6+6,$K26&gt;=AB$6),IF($G26="Milestone","M",IF($G26="Summary","S","T")),"")</f>
        <v/>
      </c>
      <c r="AC26" s="26" t="str">
        <f aca="false">IF(AND($J26&lt;=AC$6+6,$K26&gt;=AC$6),IF($G26="Milestone","M",IF($G26="Summary","S","T")),"")</f>
        <v/>
      </c>
      <c r="AD26" s="26" t="str">
        <f aca="false">IF(AND($J26&lt;=AD$6+6,$K26&gt;=AD$6),IF($G26="Milestone","M",IF($G26="Summary","S","T")),"")</f>
        <v/>
      </c>
      <c r="AE26" s="26" t="str">
        <f aca="false">IF(AND($J26&lt;=AE$6+6,$K26&gt;=AE$6),IF($G26="Milestone","M",IF($G26="Summary","S","T")),"")</f>
        <v/>
      </c>
      <c r="AF26" s="26" t="str">
        <f aca="false">IF(AND($J26&lt;=AF$6+6,$K26&gt;=AF$6),IF($G26="Milestone","M",IF($G26="Summary","S","T")),"")</f>
        <v/>
      </c>
      <c r="AG26" s="26" t="str">
        <f aca="false">IF(AND($J26&lt;=AG$6+6,$K26&gt;=AG$6),IF($G26="Milestone","M",IF($G26="Summary","S","T")),"")</f>
        <v/>
      </c>
      <c r="AH26" s="26" t="str">
        <f aca="false">IF(AND($J26&lt;=AH$6+6,$K26&gt;=AH$6),IF($G26="Milestone","M",IF($G26="Summary","S","T")),"")</f>
        <v/>
      </c>
      <c r="AI26" s="26" t="str">
        <f aca="false">IF(AND($J26&lt;=AI$6+6,$K26&gt;=AI$6),IF($G26="Milestone","M",IF($G26="Summary","S","T")),"")</f>
        <v/>
      </c>
      <c r="AJ26" s="26" t="str">
        <f aca="false">IF(AND($J26&lt;=AJ$6+6,$K26&gt;=AJ$6),IF($G26="Milestone","M",IF($G26="Summary","S","T")),"")</f>
        <v/>
      </c>
      <c r="AK26" s="26" t="str">
        <f aca="false">IF(AND($J26&lt;=AK$6+6,$K26&gt;=AK$6),IF($G26="Milestone","M",IF($G26="Summary","S","T")),"")</f>
        <v/>
      </c>
      <c r="AL26" s="26" t="str">
        <f aca="false">IF(AND($J26&lt;=AL$6+6,$K26&gt;=AL$6),IF($G26="Milestone","M",IF($G26="Summary","S","T")),"")</f>
        <v/>
      </c>
      <c r="AM26" s="26" t="str">
        <f aca="false">IF(AND($J26&lt;=AM$6+6,$K26&gt;=AM$6),IF($G26="Milestone","M",IF($G26="Summary","S","T")),"")</f>
        <v/>
      </c>
      <c r="AN26" s="26" t="str">
        <f aca="false">IF(AND($J26&lt;=AN$6+6,$K26&gt;=AN$6),IF($G26="Milestone","M",IF($G26="Summary","S","T")),"")</f>
        <v/>
      </c>
      <c r="AO26" s="26" t="str">
        <f aca="false">IF(AND($J26&lt;=AO$6+6,$K26&gt;=AO$6),IF($G26="Milestone","M",IF($G26="Summary","S","T")),"")</f>
        <v/>
      </c>
      <c r="AP26" s="26" t="str">
        <f aca="false">IF(AND($J26&lt;=AP$6+6,$K26&gt;=AP$6),IF($G26="Milestone","M",IF($G26="Summary","S","T")),"")</f>
        <v/>
      </c>
    </row>
    <row r="27" customFormat="false" ht="28.35" hidden="false" customHeight="false" outlineLevel="0" collapsed="false">
      <c r="A27" s="27" t="n">
        <v>21</v>
      </c>
      <c r="B27" s="27" t="s">
        <v>199</v>
      </c>
      <c r="C27" s="27" t="n">
        <v>2</v>
      </c>
      <c r="D27" s="4" t="s">
        <v>167</v>
      </c>
      <c r="E27" s="28" t="s">
        <v>135</v>
      </c>
      <c r="F27" s="4" t="s">
        <v>200</v>
      </c>
      <c r="G27" s="27" t="s">
        <v>111</v>
      </c>
      <c r="H27" s="4" t="s">
        <v>174</v>
      </c>
      <c r="I27" s="29"/>
      <c r="J27" s="30" t="n">
        <v>46323</v>
      </c>
      <c r="K27" s="30" t="n">
        <v>46329</v>
      </c>
      <c r="L27" s="27" t="n">
        <f aca="false">IF(G27="Milestone",0,NETWORKDAYS(J27,K27,Settings!$B$20:$B$40))</f>
        <v>5</v>
      </c>
      <c r="M27" s="27" t="s">
        <v>193</v>
      </c>
      <c r="N27" s="28" t="s">
        <v>127</v>
      </c>
      <c r="O27" s="31" t="s">
        <v>113</v>
      </c>
      <c r="P27" s="32" t="n">
        <v>0</v>
      </c>
      <c r="Q27" s="33"/>
      <c r="R27" s="34" t="str">
        <f aca="false">IF(O27="Complete","Done",IF(AND(K27&gt;$J$3,E27&lt;&gt;"Hypercare"),"Past deadline",IF($C$3&gt;K27,"Overdue",IF(AND($C$3&gt;=J27,P27=0),"Start due","On plan"))))</f>
        <v>On plan</v>
      </c>
      <c r="S27" s="4" t="s">
        <v>201</v>
      </c>
      <c r="T27" s="35"/>
      <c r="U27" s="26" t="str">
        <f aca="false">IF(AND($J27&lt;=U$6+6,$K27&gt;=U$6),IF($G27="Milestone","M",IF($G27="Summary","S","T")),"")</f>
        <v/>
      </c>
      <c r="V27" s="26" t="str">
        <f aca="false">IF(AND($J27&lt;=V$6+6,$K27&gt;=V$6),IF($G27="Milestone","M",IF($G27="Summary","S","T")),"")</f>
        <v/>
      </c>
      <c r="W27" s="26" t="str">
        <f aca="false">IF(AND($J27&lt;=W$6+6,$K27&gt;=W$6),IF($G27="Milestone","M",IF($G27="Summary","S","T")),"")</f>
        <v/>
      </c>
      <c r="X27" s="26" t="str">
        <f aca="false">IF(AND($J27&lt;=X$6+6,$K27&gt;=X$6),IF($G27="Milestone","M",IF($G27="Summary","S","T")),"")</f>
        <v>T</v>
      </c>
      <c r="Y27" s="26" t="str">
        <f aca="false">IF(AND($J27&lt;=Y$6+6,$K27&gt;=Y$6),IF($G27="Milestone","M",IF($G27="Summary","S","T")),"")</f>
        <v>T</v>
      </c>
      <c r="Z27" s="26" t="str">
        <f aca="false">IF(AND($J27&lt;=Z$6+6,$K27&gt;=Z$6),IF($G27="Milestone","M",IF($G27="Summary","S","T")),"")</f>
        <v/>
      </c>
      <c r="AA27" s="26" t="str">
        <f aca="false">IF(AND($J27&lt;=AA$6+6,$K27&gt;=AA$6),IF($G27="Milestone","M",IF($G27="Summary","S","T")),"")</f>
        <v/>
      </c>
      <c r="AB27" s="26" t="str">
        <f aca="false">IF(AND($J27&lt;=AB$6+6,$K27&gt;=AB$6),IF($G27="Milestone","M",IF($G27="Summary","S","T")),"")</f>
        <v/>
      </c>
      <c r="AC27" s="26" t="str">
        <f aca="false">IF(AND($J27&lt;=AC$6+6,$K27&gt;=AC$6),IF($G27="Milestone","M",IF($G27="Summary","S","T")),"")</f>
        <v/>
      </c>
      <c r="AD27" s="26" t="str">
        <f aca="false">IF(AND($J27&lt;=AD$6+6,$K27&gt;=AD$6),IF($G27="Milestone","M",IF($G27="Summary","S","T")),"")</f>
        <v/>
      </c>
      <c r="AE27" s="26" t="str">
        <f aca="false">IF(AND($J27&lt;=AE$6+6,$K27&gt;=AE$6),IF($G27="Milestone","M",IF($G27="Summary","S","T")),"")</f>
        <v/>
      </c>
      <c r="AF27" s="26" t="str">
        <f aca="false">IF(AND($J27&lt;=AF$6+6,$K27&gt;=AF$6),IF($G27="Milestone","M",IF($G27="Summary","S","T")),"")</f>
        <v/>
      </c>
      <c r="AG27" s="26" t="str">
        <f aca="false">IF(AND($J27&lt;=AG$6+6,$K27&gt;=AG$6),IF($G27="Milestone","M",IF($G27="Summary","S","T")),"")</f>
        <v/>
      </c>
      <c r="AH27" s="26" t="str">
        <f aca="false">IF(AND($J27&lt;=AH$6+6,$K27&gt;=AH$6),IF($G27="Milestone","M",IF($G27="Summary","S","T")),"")</f>
        <v/>
      </c>
      <c r="AI27" s="26" t="str">
        <f aca="false">IF(AND($J27&lt;=AI$6+6,$K27&gt;=AI$6),IF($G27="Milestone","M",IF($G27="Summary","S","T")),"")</f>
        <v/>
      </c>
      <c r="AJ27" s="26" t="str">
        <f aca="false">IF(AND($J27&lt;=AJ$6+6,$K27&gt;=AJ$6),IF($G27="Milestone","M",IF($G27="Summary","S","T")),"")</f>
        <v/>
      </c>
      <c r="AK27" s="26" t="str">
        <f aca="false">IF(AND($J27&lt;=AK$6+6,$K27&gt;=AK$6),IF($G27="Milestone","M",IF($G27="Summary","S","T")),"")</f>
        <v/>
      </c>
      <c r="AL27" s="26" t="str">
        <f aca="false">IF(AND($J27&lt;=AL$6+6,$K27&gt;=AL$6),IF($G27="Milestone","M",IF($G27="Summary","S","T")),"")</f>
        <v/>
      </c>
      <c r="AM27" s="26" t="str">
        <f aca="false">IF(AND($J27&lt;=AM$6+6,$K27&gt;=AM$6),IF($G27="Milestone","M",IF($G27="Summary","S","T")),"")</f>
        <v/>
      </c>
      <c r="AN27" s="26" t="str">
        <f aca="false">IF(AND($J27&lt;=AN$6+6,$K27&gt;=AN$6),IF($G27="Milestone","M",IF($G27="Summary","S","T")),"")</f>
        <v/>
      </c>
      <c r="AO27" s="26" t="str">
        <f aca="false">IF(AND($J27&lt;=AO$6+6,$K27&gt;=AO$6),IF($G27="Milestone","M",IF($G27="Summary","S","T")),"")</f>
        <v/>
      </c>
      <c r="AP27" s="26" t="str">
        <f aca="false">IF(AND($J27&lt;=AP$6+6,$K27&gt;=AP$6),IF($G27="Milestone","M",IF($G27="Summary","S","T")),"")</f>
        <v/>
      </c>
    </row>
    <row r="28" customFormat="false" ht="28.35" hidden="false" customHeight="false" outlineLevel="0" collapsed="false">
      <c r="A28" s="27" t="n">
        <v>22</v>
      </c>
      <c r="B28" s="27" t="s">
        <v>202</v>
      </c>
      <c r="C28" s="27" t="n">
        <v>2</v>
      </c>
      <c r="D28" s="4" t="s">
        <v>167</v>
      </c>
      <c r="E28" s="28" t="s">
        <v>135</v>
      </c>
      <c r="F28" s="4" t="s">
        <v>203</v>
      </c>
      <c r="G28" s="27" t="s">
        <v>111</v>
      </c>
      <c r="H28" s="4" t="s">
        <v>204</v>
      </c>
      <c r="I28" s="29"/>
      <c r="J28" s="30" t="n">
        <v>46328</v>
      </c>
      <c r="K28" s="30" t="n">
        <v>46330</v>
      </c>
      <c r="L28" s="27" t="n">
        <f aca="false">IF(G28="Milestone",0,NETWORKDAYS(J28,K28,Settings!$B$20:$B$40))</f>
        <v>3</v>
      </c>
      <c r="M28" s="27" t="s">
        <v>205</v>
      </c>
      <c r="N28" s="28" t="s">
        <v>195</v>
      </c>
      <c r="O28" s="31" t="s">
        <v>113</v>
      </c>
      <c r="P28" s="32" t="n">
        <v>0</v>
      </c>
      <c r="Q28" s="33"/>
      <c r="R28" s="34" t="str">
        <f aca="false">IF(O28="Complete","Done",IF(AND(K28&gt;$J$3,E28&lt;&gt;"Hypercare"),"Past deadline",IF($C$3&gt;K28,"Overdue",IF(AND($C$3&gt;=J28,P28=0),"Start due","On plan"))))</f>
        <v>On plan</v>
      </c>
      <c r="S28" s="4" t="s">
        <v>206</v>
      </c>
      <c r="T28" s="35"/>
      <c r="U28" s="26" t="str">
        <f aca="false">IF(AND($J28&lt;=U$6+6,$K28&gt;=U$6),IF($G28="Milestone","M",IF($G28="Summary","S","T")),"")</f>
        <v/>
      </c>
      <c r="V28" s="26" t="str">
        <f aca="false">IF(AND($J28&lt;=V$6+6,$K28&gt;=V$6),IF($G28="Milestone","M",IF($G28="Summary","S","T")),"")</f>
        <v/>
      </c>
      <c r="W28" s="26" t="str">
        <f aca="false">IF(AND($J28&lt;=W$6+6,$K28&gt;=W$6),IF($G28="Milestone","M",IF($G28="Summary","S","T")),"")</f>
        <v/>
      </c>
      <c r="X28" s="26" t="str">
        <f aca="false">IF(AND($J28&lt;=X$6+6,$K28&gt;=X$6),IF($G28="Milestone","M",IF($G28="Summary","S","T")),"")</f>
        <v/>
      </c>
      <c r="Y28" s="26" t="str">
        <f aca="false">IF(AND($J28&lt;=Y$6+6,$K28&gt;=Y$6),IF($G28="Milestone","M",IF($G28="Summary","S","T")),"")</f>
        <v>T</v>
      </c>
      <c r="Z28" s="26" t="str">
        <f aca="false">IF(AND($J28&lt;=Z$6+6,$K28&gt;=Z$6),IF($G28="Milestone","M",IF($G28="Summary","S","T")),"")</f>
        <v/>
      </c>
      <c r="AA28" s="26" t="str">
        <f aca="false">IF(AND($J28&lt;=AA$6+6,$K28&gt;=AA$6),IF($G28="Milestone","M",IF($G28="Summary","S","T")),"")</f>
        <v/>
      </c>
      <c r="AB28" s="26" t="str">
        <f aca="false">IF(AND($J28&lt;=AB$6+6,$K28&gt;=AB$6),IF($G28="Milestone","M",IF($G28="Summary","S","T")),"")</f>
        <v/>
      </c>
      <c r="AC28" s="26" t="str">
        <f aca="false">IF(AND($J28&lt;=AC$6+6,$K28&gt;=AC$6),IF($G28="Milestone","M",IF($G28="Summary","S","T")),"")</f>
        <v/>
      </c>
      <c r="AD28" s="26" t="str">
        <f aca="false">IF(AND($J28&lt;=AD$6+6,$K28&gt;=AD$6),IF($G28="Milestone","M",IF($G28="Summary","S","T")),"")</f>
        <v/>
      </c>
      <c r="AE28" s="26" t="str">
        <f aca="false">IF(AND($J28&lt;=AE$6+6,$K28&gt;=AE$6),IF($G28="Milestone","M",IF($G28="Summary","S","T")),"")</f>
        <v/>
      </c>
      <c r="AF28" s="26" t="str">
        <f aca="false">IF(AND($J28&lt;=AF$6+6,$K28&gt;=AF$6),IF($G28="Milestone","M",IF($G28="Summary","S","T")),"")</f>
        <v/>
      </c>
      <c r="AG28" s="26" t="str">
        <f aca="false">IF(AND($J28&lt;=AG$6+6,$K28&gt;=AG$6),IF($G28="Milestone","M",IF($G28="Summary","S","T")),"")</f>
        <v/>
      </c>
      <c r="AH28" s="26" t="str">
        <f aca="false">IF(AND($J28&lt;=AH$6+6,$K28&gt;=AH$6),IF($G28="Milestone","M",IF($G28="Summary","S","T")),"")</f>
        <v/>
      </c>
      <c r="AI28" s="26" t="str">
        <f aca="false">IF(AND($J28&lt;=AI$6+6,$K28&gt;=AI$6),IF($G28="Milestone","M",IF($G28="Summary","S","T")),"")</f>
        <v/>
      </c>
      <c r="AJ28" s="26" t="str">
        <f aca="false">IF(AND($J28&lt;=AJ$6+6,$K28&gt;=AJ$6),IF($G28="Milestone","M",IF($G28="Summary","S","T")),"")</f>
        <v/>
      </c>
      <c r="AK28" s="26" t="str">
        <f aca="false">IF(AND($J28&lt;=AK$6+6,$K28&gt;=AK$6),IF($G28="Milestone","M",IF($G28="Summary","S","T")),"")</f>
        <v/>
      </c>
      <c r="AL28" s="26" t="str">
        <f aca="false">IF(AND($J28&lt;=AL$6+6,$K28&gt;=AL$6),IF($G28="Milestone","M",IF($G28="Summary","S","T")),"")</f>
        <v/>
      </c>
      <c r="AM28" s="26" t="str">
        <f aca="false">IF(AND($J28&lt;=AM$6+6,$K28&gt;=AM$6),IF($G28="Milestone","M",IF($G28="Summary","S","T")),"")</f>
        <v/>
      </c>
      <c r="AN28" s="26" t="str">
        <f aca="false">IF(AND($J28&lt;=AN$6+6,$K28&gt;=AN$6),IF($G28="Milestone","M",IF($G28="Summary","S","T")),"")</f>
        <v/>
      </c>
      <c r="AO28" s="26" t="str">
        <f aca="false">IF(AND($J28&lt;=AO$6+6,$K28&gt;=AO$6),IF($G28="Milestone","M",IF($G28="Summary","S","T")),"")</f>
        <v/>
      </c>
      <c r="AP28" s="26" t="str">
        <f aca="false">IF(AND($J28&lt;=AP$6+6,$K28&gt;=AP$6),IF($G28="Milestone","M",IF($G28="Summary","S","T")),"")</f>
        <v/>
      </c>
    </row>
    <row r="29" customFormat="false" ht="28.35" hidden="false" customHeight="false" outlineLevel="0" collapsed="false">
      <c r="A29" s="27" t="n">
        <v>23</v>
      </c>
      <c r="B29" s="27" t="s">
        <v>207</v>
      </c>
      <c r="C29" s="27" t="n">
        <v>2</v>
      </c>
      <c r="D29" s="4" t="s">
        <v>167</v>
      </c>
      <c r="E29" s="28" t="s">
        <v>135</v>
      </c>
      <c r="F29" s="4" t="s">
        <v>208</v>
      </c>
      <c r="G29" s="27" t="s">
        <v>111</v>
      </c>
      <c r="H29" s="4" t="s">
        <v>209</v>
      </c>
      <c r="I29" s="29"/>
      <c r="J29" s="30" t="n">
        <v>46328</v>
      </c>
      <c r="K29" s="30" t="n">
        <v>46332</v>
      </c>
      <c r="L29" s="27" t="n">
        <f aca="false">IF(G29="Milestone",0,NETWORKDAYS(J29,K29,Settings!$B$20:$B$40))</f>
        <v>5</v>
      </c>
      <c r="M29" s="27" t="s">
        <v>210</v>
      </c>
      <c r="N29" s="28" t="s">
        <v>191</v>
      </c>
      <c r="O29" s="31" t="s">
        <v>113</v>
      </c>
      <c r="P29" s="32" t="n">
        <v>0</v>
      </c>
      <c r="Q29" s="33"/>
      <c r="R29" s="34" t="str">
        <f aca="false">IF(O29="Complete","Done",IF(AND(K29&gt;$J$3,E29&lt;&gt;"Hypercare"),"Past deadline",IF($C$3&gt;K29,"Overdue",IF(AND($C$3&gt;=J29,P29=0),"Start due","On plan"))))</f>
        <v>On plan</v>
      </c>
      <c r="S29" s="4" t="s">
        <v>211</v>
      </c>
      <c r="T29" s="35"/>
      <c r="U29" s="26" t="str">
        <f aca="false">IF(AND($J29&lt;=U$6+6,$K29&gt;=U$6),IF($G29="Milestone","M",IF($G29="Summary","S","T")),"")</f>
        <v/>
      </c>
      <c r="V29" s="26" t="str">
        <f aca="false">IF(AND($J29&lt;=V$6+6,$K29&gt;=V$6),IF($G29="Milestone","M",IF($G29="Summary","S","T")),"")</f>
        <v/>
      </c>
      <c r="W29" s="26" t="str">
        <f aca="false">IF(AND($J29&lt;=W$6+6,$K29&gt;=W$6),IF($G29="Milestone","M",IF($G29="Summary","S","T")),"")</f>
        <v/>
      </c>
      <c r="X29" s="26" t="str">
        <f aca="false">IF(AND($J29&lt;=X$6+6,$K29&gt;=X$6),IF($G29="Milestone","M",IF($G29="Summary","S","T")),"")</f>
        <v/>
      </c>
      <c r="Y29" s="26" t="str">
        <f aca="false">IF(AND($J29&lt;=Y$6+6,$K29&gt;=Y$6),IF($G29="Milestone","M",IF($G29="Summary","S","T")),"")</f>
        <v>T</v>
      </c>
      <c r="Z29" s="26" t="str">
        <f aca="false">IF(AND($J29&lt;=Z$6+6,$K29&gt;=Z$6),IF($G29="Milestone","M",IF($G29="Summary","S","T")),"")</f>
        <v/>
      </c>
      <c r="AA29" s="26" t="str">
        <f aca="false">IF(AND($J29&lt;=AA$6+6,$K29&gt;=AA$6),IF($G29="Milestone","M",IF($G29="Summary","S","T")),"")</f>
        <v/>
      </c>
      <c r="AB29" s="26" t="str">
        <f aca="false">IF(AND($J29&lt;=AB$6+6,$K29&gt;=AB$6),IF($G29="Milestone","M",IF($G29="Summary","S","T")),"")</f>
        <v/>
      </c>
      <c r="AC29" s="26" t="str">
        <f aca="false">IF(AND($J29&lt;=AC$6+6,$K29&gt;=AC$6),IF($G29="Milestone","M",IF($G29="Summary","S","T")),"")</f>
        <v/>
      </c>
      <c r="AD29" s="26" t="str">
        <f aca="false">IF(AND($J29&lt;=AD$6+6,$K29&gt;=AD$6),IF($G29="Milestone","M",IF($G29="Summary","S","T")),"")</f>
        <v/>
      </c>
      <c r="AE29" s="26" t="str">
        <f aca="false">IF(AND($J29&lt;=AE$6+6,$K29&gt;=AE$6),IF($G29="Milestone","M",IF($G29="Summary","S","T")),"")</f>
        <v/>
      </c>
      <c r="AF29" s="26" t="str">
        <f aca="false">IF(AND($J29&lt;=AF$6+6,$K29&gt;=AF$6),IF($G29="Milestone","M",IF($G29="Summary","S","T")),"")</f>
        <v/>
      </c>
      <c r="AG29" s="26" t="str">
        <f aca="false">IF(AND($J29&lt;=AG$6+6,$K29&gt;=AG$6),IF($G29="Milestone","M",IF($G29="Summary","S","T")),"")</f>
        <v/>
      </c>
      <c r="AH29" s="26" t="str">
        <f aca="false">IF(AND($J29&lt;=AH$6+6,$K29&gt;=AH$6),IF($G29="Milestone","M",IF($G29="Summary","S","T")),"")</f>
        <v/>
      </c>
      <c r="AI29" s="26" t="str">
        <f aca="false">IF(AND($J29&lt;=AI$6+6,$K29&gt;=AI$6),IF($G29="Milestone","M",IF($G29="Summary","S","T")),"")</f>
        <v/>
      </c>
      <c r="AJ29" s="26" t="str">
        <f aca="false">IF(AND($J29&lt;=AJ$6+6,$K29&gt;=AJ$6),IF($G29="Milestone","M",IF($G29="Summary","S","T")),"")</f>
        <v/>
      </c>
      <c r="AK29" s="26" t="str">
        <f aca="false">IF(AND($J29&lt;=AK$6+6,$K29&gt;=AK$6),IF($G29="Milestone","M",IF($G29="Summary","S","T")),"")</f>
        <v/>
      </c>
      <c r="AL29" s="26" t="str">
        <f aca="false">IF(AND($J29&lt;=AL$6+6,$K29&gt;=AL$6),IF($G29="Milestone","M",IF($G29="Summary","S","T")),"")</f>
        <v/>
      </c>
      <c r="AM29" s="26" t="str">
        <f aca="false">IF(AND($J29&lt;=AM$6+6,$K29&gt;=AM$6),IF($G29="Milestone","M",IF($G29="Summary","S","T")),"")</f>
        <v/>
      </c>
      <c r="AN29" s="26" t="str">
        <f aca="false">IF(AND($J29&lt;=AN$6+6,$K29&gt;=AN$6),IF($G29="Milestone","M",IF($G29="Summary","S","T")),"")</f>
        <v/>
      </c>
      <c r="AO29" s="26" t="str">
        <f aca="false">IF(AND($J29&lt;=AO$6+6,$K29&gt;=AO$6),IF($G29="Milestone","M",IF($G29="Summary","S","T")),"")</f>
        <v/>
      </c>
      <c r="AP29" s="26" t="str">
        <f aca="false">IF(AND($J29&lt;=AP$6+6,$K29&gt;=AP$6),IF($G29="Milestone","M",IF($G29="Summary","S","T")),"")</f>
        <v/>
      </c>
    </row>
    <row r="30" customFormat="false" ht="28.35" hidden="false" customHeight="false" outlineLevel="0" collapsed="false">
      <c r="A30" s="27" t="n">
        <v>24</v>
      </c>
      <c r="B30" s="27" t="s">
        <v>212</v>
      </c>
      <c r="C30" s="27" t="n">
        <v>2</v>
      </c>
      <c r="D30" s="4" t="s">
        <v>167</v>
      </c>
      <c r="E30" s="28" t="s">
        <v>135</v>
      </c>
      <c r="F30" s="4" t="s">
        <v>213</v>
      </c>
      <c r="G30" s="27" t="s">
        <v>111</v>
      </c>
      <c r="H30" s="4" t="s">
        <v>214</v>
      </c>
      <c r="I30" s="29"/>
      <c r="J30" s="30" t="n">
        <v>46328</v>
      </c>
      <c r="K30" s="30" t="n">
        <v>46332</v>
      </c>
      <c r="L30" s="27" t="n">
        <f aca="false">IF(G30="Milestone",0,NETWORKDAYS(J30,K30,Settings!$B$20:$B$40))</f>
        <v>5</v>
      </c>
      <c r="M30" s="27" t="s">
        <v>210</v>
      </c>
      <c r="N30" s="28" t="s">
        <v>191</v>
      </c>
      <c r="O30" s="31" t="s">
        <v>113</v>
      </c>
      <c r="P30" s="32" t="n">
        <v>0</v>
      </c>
      <c r="Q30" s="33"/>
      <c r="R30" s="34" t="str">
        <f aca="false">IF(O30="Complete","Done",IF(AND(K30&gt;$J$3,E30&lt;&gt;"Hypercare"),"Past deadline",IF($C$3&gt;K30,"Overdue",IF(AND($C$3&gt;=J30,P30=0),"Start due","On plan"))))</f>
        <v>On plan</v>
      </c>
      <c r="S30" s="4" t="s">
        <v>215</v>
      </c>
      <c r="T30" s="35"/>
      <c r="U30" s="26" t="str">
        <f aca="false">IF(AND($J30&lt;=U$6+6,$K30&gt;=U$6),IF($G30="Milestone","M",IF($G30="Summary","S","T")),"")</f>
        <v/>
      </c>
      <c r="V30" s="26" t="str">
        <f aca="false">IF(AND($J30&lt;=V$6+6,$K30&gt;=V$6),IF($G30="Milestone","M",IF($G30="Summary","S","T")),"")</f>
        <v/>
      </c>
      <c r="W30" s="26" t="str">
        <f aca="false">IF(AND($J30&lt;=W$6+6,$K30&gt;=W$6),IF($G30="Milestone","M",IF($G30="Summary","S","T")),"")</f>
        <v/>
      </c>
      <c r="X30" s="26" t="str">
        <f aca="false">IF(AND($J30&lt;=X$6+6,$K30&gt;=X$6),IF($G30="Milestone","M",IF($G30="Summary","S","T")),"")</f>
        <v/>
      </c>
      <c r="Y30" s="26" t="str">
        <f aca="false">IF(AND($J30&lt;=Y$6+6,$K30&gt;=Y$6),IF($G30="Milestone","M",IF($G30="Summary","S","T")),"")</f>
        <v>T</v>
      </c>
      <c r="Z30" s="26" t="str">
        <f aca="false">IF(AND($J30&lt;=Z$6+6,$K30&gt;=Z$6),IF($G30="Milestone","M",IF($G30="Summary","S","T")),"")</f>
        <v/>
      </c>
      <c r="AA30" s="26" t="str">
        <f aca="false">IF(AND($J30&lt;=AA$6+6,$K30&gt;=AA$6),IF($G30="Milestone","M",IF($G30="Summary","S","T")),"")</f>
        <v/>
      </c>
      <c r="AB30" s="26" t="str">
        <f aca="false">IF(AND($J30&lt;=AB$6+6,$K30&gt;=AB$6),IF($G30="Milestone","M",IF($G30="Summary","S","T")),"")</f>
        <v/>
      </c>
      <c r="AC30" s="26" t="str">
        <f aca="false">IF(AND($J30&lt;=AC$6+6,$K30&gt;=AC$6),IF($G30="Milestone","M",IF($G30="Summary","S","T")),"")</f>
        <v/>
      </c>
      <c r="AD30" s="26" t="str">
        <f aca="false">IF(AND($J30&lt;=AD$6+6,$K30&gt;=AD$6),IF($G30="Milestone","M",IF($G30="Summary","S","T")),"")</f>
        <v/>
      </c>
      <c r="AE30" s="26" t="str">
        <f aca="false">IF(AND($J30&lt;=AE$6+6,$K30&gt;=AE$6),IF($G30="Milestone","M",IF($G30="Summary","S","T")),"")</f>
        <v/>
      </c>
      <c r="AF30" s="26" t="str">
        <f aca="false">IF(AND($J30&lt;=AF$6+6,$K30&gt;=AF$6),IF($G30="Milestone","M",IF($G30="Summary","S","T")),"")</f>
        <v/>
      </c>
      <c r="AG30" s="26" t="str">
        <f aca="false">IF(AND($J30&lt;=AG$6+6,$K30&gt;=AG$6),IF($G30="Milestone","M",IF($G30="Summary","S","T")),"")</f>
        <v/>
      </c>
      <c r="AH30" s="26" t="str">
        <f aca="false">IF(AND($J30&lt;=AH$6+6,$K30&gt;=AH$6),IF($G30="Milestone","M",IF($G30="Summary","S","T")),"")</f>
        <v/>
      </c>
      <c r="AI30" s="26" t="str">
        <f aca="false">IF(AND($J30&lt;=AI$6+6,$K30&gt;=AI$6),IF($G30="Milestone","M",IF($G30="Summary","S","T")),"")</f>
        <v/>
      </c>
      <c r="AJ30" s="26" t="str">
        <f aca="false">IF(AND($J30&lt;=AJ$6+6,$K30&gt;=AJ$6),IF($G30="Milestone","M",IF($G30="Summary","S","T")),"")</f>
        <v/>
      </c>
      <c r="AK30" s="26" t="str">
        <f aca="false">IF(AND($J30&lt;=AK$6+6,$K30&gt;=AK$6),IF($G30="Milestone","M",IF($G30="Summary","S","T")),"")</f>
        <v/>
      </c>
      <c r="AL30" s="26" t="str">
        <f aca="false">IF(AND($J30&lt;=AL$6+6,$K30&gt;=AL$6),IF($G30="Milestone","M",IF($G30="Summary","S","T")),"")</f>
        <v/>
      </c>
      <c r="AM30" s="26" t="str">
        <f aca="false">IF(AND($J30&lt;=AM$6+6,$K30&gt;=AM$6),IF($G30="Milestone","M",IF($G30="Summary","S","T")),"")</f>
        <v/>
      </c>
      <c r="AN30" s="26" t="str">
        <f aca="false">IF(AND($J30&lt;=AN$6+6,$K30&gt;=AN$6),IF($G30="Milestone","M",IF($G30="Summary","S","T")),"")</f>
        <v/>
      </c>
      <c r="AO30" s="26" t="str">
        <f aca="false">IF(AND($J30&lt;=AO$6+6,$K30&gt;=AO$6),IF($G30="Milestone","M",IF($G30="Summary","S","T")),"")</f>
        <v/>
      </c>
      <c r="AP30" s="26" t="str">
        <f aca="false">IF(AND($J30&lt;=AP$6+6,$K30&gt;=AP$6),IF($G30="Milestone","M",IF($G30="Summary","S","T")),"")</f>
        <v/>
      </c>
    </row>
    <row r="31" customFormat="false" ht="28.35" hidden="false" customHeight="false" outlineLevel="0" collapsed="false">
      <c r="A31" s="27" t="n">
        <v>25</v>
      </c>
      <c r="B31" s="27" t="s">
        <v>216</v>
      </c>
      <c r="C31" s="27" t="n">
        <v>2</v>
      </c>
      <c r="D31" s="4" t="s">
        <v>167</v>
      </c>
      <c r="E31" s="28" t="s">
        <v>135</v>
      </c>
      <c r="F31" s="4" t="s">
        <v>217</v>
      </c>
      <c r="G31" s="27" t="s">
        <v>111</v>
      </c>
      <c r="H31" s="4" t="s">
        <v>218</v>
      </c>
      <c r="I31" s="29"/>
      <c r="J31" s="30" t="n">
        <v>46330</v>
      </c>
      <c r="K31" s="30" t="n">
        <v>46336</v>
      </c>
      <c r="L31" s="27" t="n">
        <f aca="false">IF(G31="Milestone",0,NETWORKDAYS(J31,K31,Settings!$B$20:$B$40))</f>
        <v>5</v>
      </c>
      <c r="M31" s="27" t="s">
        <v>210</v>
      </c>
      <c r="N31" s="28" t="s">
        <v>191</v>
      </c>
      <c r="O31" s="31" t="s">
        <v>113</v>
      </c>
      <c r="P31" s="32" t="n">
        <v>0</v>
      </c>
      <c r="Q31" s="33"/>
      <c r="R31" s="34" t="str">
        <f aca="false">IF(O31="Complete","Done",IF(AND(K31&gt;$J$3,E31&lt;&gt;"Hypercare"),"Past deadline",IF($C$3&gt;K31,"Overdue",IF(AND($C$3&gt;=J31,P31=0),"Start due","On plan"))))</f>
        <v>On plan</v>
      </c>
      <c r="S31" s="4" t="s">
        <v>219</v>
      </c>
      <c r="T31" s="35"/>
      <c r="U31" s="26" t="str">
        <f aca="false">IF(AND($J31&lt;=U$6+6,$K31&gt;=U$6),IF($G31="Milestone","M",IF($G31="Summary","S","T")),"")</f>
        <v/>
      </c>
      <c r="V31" s="26" t="str">
        <f aca="false">IF(AND($J31&lt;=V$6+6,$K31&gt;=V$6),IF($G31="Milestone","M",IF($G31="Summary","S","T")),"")</f>
        <v/>
      </c>
      <c r="W31" s="26" t="str">
        <f aca="false">IF(AND($J31&lt;=W$6+6,$K31&gt;=W$6),IF($G31="Milestone","M",IF($G31="Summary","S","T")),"")</f>
        <v/>
      </c>
      <c r="X31" s="26" t="str">
        <f aca="false">IF(AND($J31&lt;=X$6+6,$K31&gt;=X$6),IF($G31="Milestone","M",IF($G31="Summary","S","T")),"")</f>
        <v/>
      </c>
      <c r="Y31" s="26" t="str">
        <f aca="false">IF(AND($J31&lt;=Y$6+6,$K31&gt;=Y$6),IF($G31="Milestone","M",IF($G31="Summary","S","T")),"")</f>
        <v>T</v>
      </c>
      <c r="Z31" s="26" t="str">
        <f aca="false">IF(AND($J31&lt;=Z$6+6,$K31&gt;=Z$6),IF($G31="Milestone","M",IF($G31="Summary","S","T")),"")</f>
        <v>T</v>
      </c>
      <c r="AA31" s="26" t="str">
        <f aca="false">IF(AND($J31&lt;=AA$6+6,$K31&gt;=AA$6),IF($G31="Milestone","M",IF($G31="Summary","S","T")),"")</f>
        <v/>
      </c>
      <c r="AB31" s="26" t="str">
        <f aca="false">IF(AND($J31&lt;=AB$6+6,$K31&gt;=AB$6),IF($G31="Milestone","M",IF($G31="Summary","S","T")),"")</f>
        <v/>
      </c>
      <c r="AC31" s="26" t="str">
        <f aca="false">IF(AND($J31&lt;=AC$6+6,$K31&gt;=AC$6),IF($G31="Milestone","M",IF($G31="Summary","S","T")),"")</f>
        <v/>
      </c>
      <c r="AD31" s="26" t="str">
        <f aca="false">IF(AND($J31&lt;=AD$6+6,$K31&gt;=AD$6),IF($G31="Milestone","M",IF($G31="Summary","S","T")),"")</f>
        <v/>
      </c>
      <c r="AE31" s="26" t="str">
        <f aca="false">IF(AND($J31&lt;=AE$6+6,$K31&gt;=AE$6),IF($G31="Milestone","M",IF($G31="Summary","S","T")),"")</f>
        <v/>
      </c>
      <c r="AF31" s="26" t="str">
        <f aca="false">IF(AND($J31&lt;=AF$6+6,$K31&gt;=AF$6),IF($G31="Milestone","M",IF($G31="Summary","S","T")),"")</f>
        <v/>
      </c>
      <c r="AG31" s="26" t="str">
        <f aca="false">IF(AND($J31&lt;=AG$6+6,$K31&gt;=AG$6),IF($G31="Milestone","M",IF($G31="Summary","S","T")),"")</f>
        <v/>
      </c>
      <c r="AH31" s="26" t="str">
        <f aca="false">IF(AND($J31&lt;=AH$6+6,$K31&gt;=AH$6),IF($G31="Milestone","M",IF($G31="Summary","S","T")),"")</f>
        <v/>
      </c>
      <c r="AI31" s="26" t="str">
        <f aca="false">IF(AND($J31&lt;=AI$6+6,$K31&gt;=AI$6),IF($G31="Milestone","M",IF($G31="Summary","S","T")),"")</f>
        <v/>
      </c>
      <c r="AJ31" s="26" t="str">
        <f aca="false">IF(AND($J31&lt;=AJ$6+6,$K31&gt;=AJ$6),IF($G31="Milestone","M",IF($G31="Summary","S","T")),"")</f>
        <v/>
      </c>
      <c r="AK31" s="26" t="str">
        <f aca="false">IF(AND($J31&lt;=AK$6+6,$K31&gt;=AK$6),IF($G31="Milestone","M",IF($G31="Summary","S","T")),"")</f>
        <v/>
      </c>
      <c r="AL31" s="26" t="str">
        <f aca="false">IF(AND($J31&lt;=AL$6+6,$K31&gt;=AL$6),IF($G31="Milestone","M",IF($G31="Summary","S","T")),"")</f>
        <v/>
      </c>
      <c r="AM31" s="26" t="str">
        <f aca="false">IF(AND($J31&lt;=AM$6+6,$K31&gt;=AM$6),IF($G31="Milestone","M",IF($G31="Summary","S","T")),"")</f>
        <v/>
      </c>
      <c r="AN31" s="26" t="str">
        <f aca="false">IF(AND($J31&lt;=AN$6+6,$K31&gt;=AN$6),IF($G31="Milestone","M",IF($G31="Summary","S","T")),"")</f>
        <v/>
      </c>
      <c r="AO31" s="26" t="str">
        <f aca="false">IF(AND($J31&lt;=AO$6+6,$K31&gt;=AO$6),IF($G31="Milestone","M",IF($G31="Summary","S","T")),"")</f>
        <v/>
      </c>
      <c r="AP31" s="26" t="str">
        <f aca="false">IF(AND($J31&lt;=AP$6+6,$K31&gt;=AP$6),IF($G31="Milestone","M",IF($G31="Summary","S","T")),"")</f>
        <v/>
      </c>
    </row>
    <row r="32" customFormat="false" ht="28.35" hidden="false" customHeight="false" outlineLevel="0" collapsed="false">
      <c r="A32" s="27" t="n">
        <v>26</v>
      </c>
      <c r="B32" s="27" t="s">
        <v>220</v>
      </c>
      <c r="C32" s="27" t="n">
        <v>2</v>
      </c>
      <c r="D32" s="4" t="s">
        <v>167</v>
      </c>
      <c r="E32" s="28" t="s">
        <v>135</v>
      </c>
      <c r="F32" s="4" t="s">
        <v>221</v>
      </c>
      <c r="G32" s="27" t="s">
        <v>111</v>
      </c>
      <c r="H32" s="4" t="s">
        <v>170</v>
      </c>
      <c r="I32" s="29"/>
      <c r="J32" s="30" t="n">
        <v>46331</v>
      </c>
      <c r="K32" s="30" t="n">
        <v>46338</v>
      </c>
      <c r="L32" s="27" t="n">
        <f aca="false">IF(G32="Milestone",0,NETWORKDAYS(J32,K32,Settings!$B$20:$B$40))</f>
        <v>6</v>
      </c>
      <c r="M32" s="27" t="s">
        <v>222</v>
      </c>
      <c r="N32" s="28" t="s">
        <v>223</v>
      </c>
      <c r="O32" s="31" t="s">
        <v>113</v>
      </c>
      <c r="P32" s="32" t="n">
        <v>0</v>
      </c>
      <c r="Q32" s="33"/>
      <c r="R32" s="34" t="str">
        <f aca="false">IF(O32="Complete","Done",IF(AND(K32&gt;$J$3,E32&lt;&gt;"Hypercare"),"Past deadline",IF($C$3&gt;K32,"Overdue",IF(AND($C$3&gt;=J32,P32=0),"Start due","On plan"))))</f>
        <v>On plan</v>
      </c>
      <c r="S32" s="4" t="s">
        <v>224</v>
      </c>
      <c r="T32" s="35"/>
      <c r="U32" s="26" t="str">
        <f aca="false">IF(AND($J32&lt;=U$6+6,$K32&gt;=U$6),IF($G32="Milestone","M",IF($G32="Summary","S","T")),"")</f>
        <v/>
      </c>
      <c r="V32" s="26" t="str">
        <f aca="false">IF(AND($J32&lt;=V$6+6,$K32&gt;=V$6),IF($G32="Milestone","M",IF($G32="Summary","S","T")),"")</f>
        <v/>
      </c>
      <c r="W32" s="26" t="str">
        <f aca="false">IF(AND($J32&lt;=W$6+6,$K32&gt;=W$6),IF($G32="Milestone","M",IF($G32="Summary","S","T")),"")</f>
        <v/>
      </c>
      <c r="X32" s="26" t="str">
        <f aca="false">IF(AND($J32&lt;=X$6+6,$K32&gt;=X$6),IF($G32="Milestone","M",IF($G32="Summary","S","T")),"")</f>
        <v/>
      </c>
      <c r="Y32" s="26" t="str">
        <f aca="false">IF(AND($J32&lt;=Y$6+6,$K32&gt;=Y$6),IF($G32="Milestone","M",IF($G32="Summary","S","T")),"")</f>
        <v>T</v>
      </c>
      <c r="Z32" s="26" t="str">
        <f aca="false">IF(AND($J32&lt;=Z$6+6,$K32&gt;=Z$6),IF($G32="Milestone","M",IF($G32="Summary","S","T")),"")</f>
        <v>T</v>
      </c>
      <c r="AA32" s="26" t="str">
        <f aca="false">IF(AND($J32&lt;=AA$6+6,$K32&gt;=AA$6),IF($G32="Milestone","M",IF($G32="Summary","S","T")),"")</f>
        <v/>
      </c>
      <c r="AB32" s="26" t="str">
        <f aca="false">IF(AND($J32&lt;=AB$6+6,$K32&gt;=AB$6),IF($G32="Milestone","M",IF($G32="Summary","S","T")),"")</f>
        <v/>
      </c>
      <c r="AC32" s="26" t="str">
        <f aca="false">IF(AND($J32&lt;=AC$6+6,$K32&gt;=AC$6),IF($G32="Milestone","M",IF($G32="Summary","S","T")),"")</f>
        <v/>
      </c>
      <c r="AD32" s="26" t="str">
        <f aca="false">IF(AND($J32&lt;=AD$6+6,$K32&gt;=AD$6),IF($G32="Milestone","M",IF($G32="Summary","S","T")),"")</f>
        <v/>
      </c>
      <c r="AE32" s="26" t="str">
        <f aca="false">IF(AND($J32&lt;=AE$6+6,$K32&gt;=AE$6),IF($G32="Milestone","M",IF($G32="Summary","S","T")),"")</f>
        <v/>
      </c>
      <c r="AF32" s="26" t="str">
        <f aca="false">IF(AND($J32&lt;=AF$6+6,$K32&gt;=AF$6),IF($G32="Milestone","M",IF($G32="Summary","S","T")),"")</f>
        <v/>
      </c>
      <c r="AG32" s="26" t="str">
        <f aca="false">IF(AND($J32&lt;=AG$6+6,$K32&gt;=AG$6),IF($G32="Milestone","M",IF($G32="Summary","S","T")),"")</f>
        <v/>
      </c>
      <c r="AH32" s="26" t="str">
        <f aca="false">IF(AND($J32&lt;=AH$6+6,$K32&gt;=AH$6),IF($G32="Milestone","M",IF($G32="Summary","S","T")),"")</f>
        <v/>
      </c>
      <c r="AI32" s="26" t="str">
        <f aca="false">IF(AND($J32&lt;=AI$6+6,$K32&gt;=AI$6),IF($G32="Milestone","M",IF($G32="Summary","S","T")),"")</f>
        <v/>
      </c>
      <c r="AJ32" s="26" t="str">
        <f aca="false">IF(AND($J32&lt;=AJ$6+6,$K32&gt;=AJ$6),IF($G32="Milestone","M",IF($G32="Summary","S","T")),"")</f>
        <v/>
      </c>
      <c r="AK32" s="26" t="str">
        <f aca="false">IF(AND($J32&lt;=AK$6+6,$K32&gt;=AK$6),IF($G32="Milestone","M",IF($G32="Summary","S","T")),"")</f>
        <v/>
      </c>
      <c r="AL32" s="26" t="str">
        <f aca="false">IF(AND($J32&lt;=AL$6+6,$K32&gt;=AL$6),IF($G32="Milestone","M",IF($G32="Summary","S","T")),"")</f>
        <v/>
      </c>
      <c r="AM32" s="26" t="str">
        <f aca="false">IF(AND($J32&lt;=AM$6+6,$K32&gt;=AM$6),IF($G32="Milestone","M",IF($G32="Summary","S","T")),"")</f>
        <v/>
      </c>
      <c r="AN32" s="26" t="str">
        <f aca="false">IF(AND($J32&lt;=AN$6+6,$K32&gt;=AN$6),IF($G32="Milestone","M",IF($G32="Summary","S","T")),"")</f>
        <v/>
      </c>
      <c r="AO32" s="26" t="str">
        <f aca="false">IF(AND($J32&lt;=AO$6+6,$K32&gt;=AO$6),IF($G32="Milestone","M",IF($G32="Summary","S","T")),"")</f>
        <v/>
      </c>
      <c r="AP32" s="26" t="str">
        <f aca="false">IF(AND($J32&lt;=AP$6+6,$K32&gt;=AP$6),IF($G32="Milestone","M",IF($G32="Summary","S","T")),"")</f>
        <v/>
      </c>
    </row>
    <row r="33" customFormat="false" ht="28.35" hidden="false" customHeight="false" outlineLevel="0" collapsed="false">
      <c r="A33" s="27" t="n">
        <v>27</v>
      </c>
      <c r="B33" s="27" t="s">
        <v>225</v>
      </c>
      <c r="C33" s="27" t="n">
        <v>2</v>
      </c>
      <c r="D33" s="4" t="s">
        <v>167</v>
      </c>
      <c r="E33" s="28" t="s">
        <v>135</v>
      </c>
      <c r="F33" s="4" t="s">
        <v>226</v>
      </c>
      <c r="G33" s="27" t="s">
        <v>111</v>
      </c>
      <c r="H33" s="4" t="s">
        <v>227</v>
      </c>
      <c r="I33" s="29"/>
      <c r="J33" s="30" t="n">
        <v>46338</v>
      </c>
      <c r="K33" s="30" t="n">
        <v>46339</v>
      </c>
      <c r="L33" s="27" t="n">
        <f aca="false">IF(G33="Milestone",0,NETWORKDAYS(J33,K33,Settings!$B$20:$B$40))</f>
        <v>2</v>
      </c>
      <c r="M33" s="27" t="s">
        <v>228</v>
      </c>
      <c r="N33" s="28" t="s">
        <v>220</v>
      </c>
      <c r="O33" s="31" t="s">
        <v>113</v>
      </c>
      <c r="P33" s="32" t="n">
        <v>0</v>
      </c>
      <c r="Q33" s="33"/>
      <c r="R33" s="34" t="str">
        <f aca="false">IF(O33="Complete","Done",IF(AND(K33&gt;$J$3,E33&lt;&gt;"Hypercare"),"Past deadline",IF($C$3&gt;K33,"Overdue",IF(AND($C$3&gt;=J33,P33=0),"Start due","On plan"))))</f>
        <v>On plan</v>
      </c>
      <c r="S33" s="4" t="s">
        <v>229</v>
      </c>
      <c r="T33" s="35"/>
      <c r="U33" s="26" t="str">
        <f aca="false">IF(AND($J33&lt;=U$6+6,$K33&gt;=U$6),IF($G33="Milestone","M",IF($G33="Summary","S","T")),"")</f>
        <v/>
      </c>
      <c r="V33" s="26" t="str">
        <f aca="false">IF(AND($J33&lt;=V$6+6,$K33&gt;=V$6),IF($G33="Milestone","M",IF($G33="Summary","S","T")),"")</f>
        <v/>
      </c>
      <c r="W33" s="26" t="str">
        <f aca="false">IF(AND($J33&lt;=W$6+6,$K33&gt;=W$6),IF($G33="Milestone","M",IF($G33="Summary","S","T")),"")</f>
        <v/>
      </c>
      <c r="X33" s="26" t="str">
        <f aca="false">IF(AND($J33&lt;=X$6+6,$K33&gt;=X$6),IF($G33="Milestone","M",IF($G33="Summary","S","T")),"")</f>
        <v/>
      </c>
      <c r="Y33" s="26" t="str">
        <f aca="false">IF(AND($J33&lt;=Y$6+6,$K33&gt;=Y$6),IF($G33="Milestone","M",IF($G33="Summary","S","T")),"")</f>
        <v/>
      </c>
      <c r="Z33" s="26" t="str">
        <f aca="false">IF(AND($J33&lt;=Z$6+6,$K33&gt;=Z$6),IF($G33="Milestone","M",IF($G33="Summary","S","T")),"")</f>
        <v>T</v>
      </c>
      <c r="AA33" s="26" t="str">
        <f aca="false">IF(AND($J33&lt;=AA$6+6,$K33&gt;=AA$6),IF($G33="Milestone","M",IF($G33="Summary","S","T")),"")</f>
        <v/>
      </c>
      <c r="AB33" s="26" t="str">
        <f aca="false">IF(AND($J33&lt;=AB$6+6,$K33&gt;=AB$6),IF($G33="Milestone","M",IF($G33="Summary","S","T")),"")</f>
        <v/>
      </c>
      <c r="AC33" s="26" t="str">
        <f aca="false">IF(AND($J33&lt;=AC$6+6,$K33&gt;=AC$6),IF($G33="Milestone","M",IF($G33="Summary","S","T")),"")</f>
        <v/>
      </c>
      <c r="AD33" s="26" t="str">
        <f aca="false">IF(AND($J33&lt;=AD$6+6,$K33&gt;=AD$6),IF($G33="Milestone","M",IF($G33="Summary","S","T")),"")</f>
        <v/>
      </c>
      <c r="AE33" s="26" t="str">
        <f aca="false">IF(AND($J33&lt;=AE$6+6,$K33&gt;=AE$6),IF($G33="Milestone","M",IF($G33="Summary","S","T")),"")</f>
        <v/>
      </c>
      <c r="AF33" s="26" t="str">
        <f aca="false">IF(AND($J33&lt;=AF$6+6,$K33&gt;=AF$6),IF($G33="Milestone","M",IF($G33="Summary","S","T")),"")</f>
        <v/>
      </c>
      <c r="AG33" s="26" t="str">
        <f aca="false">IF(AND($J33&lt;=AG$6+6,$K33&gt;=AG$6),IF($G33="Milestone","M",IF($G33="Summary","S","T")),"")</f>
        <v/>
      </c>
      <c r="AH33" s="26" t="str">
        <f aca="false">IF(AND($J33&lt;=AH$6+6,$K33&gt;=AH$6),IF($G33="Milestone","M",IF($G33="Summary","S","T")),"")</f>
        <v/>
      </c>
      <c r="AI33" s="26" t="str">
        <f aca="false">IF(AND($J33&lt;=AI$6+6,$K33&gt;=AI$6),IF($G33="Milestone","M",IF($G33="Summary","S","T")),"")</f>
        <v/>
      </c>
      <c r="AJ33" s="26" t="str">
        <f aca="false">IF(AND($J33&lt;=AJ$6+6,$K33&gt;=AJ$6),IF($G33="Milestone","M",IF($G33="Summary","S","T")),"")</f>
        <v/>
      </c>
      <c r="AK33" s="26" t="str">
        <f aca="false">IF(AND($J33&lt;=AK$6+6,$K33&gt;=AK$6),IF($G33="Milestone","M",IF($G33="Summary","S","T")),"")</f>
        <v/>
      </c>
      <c r="AL33" s="26" t="str">
        <f aca="false">IF(AND($J33&lt;=AL$6+6,$K33&gt;=AL$6),IF($G33="Milestone","M",IF($G33="Summary","S","T")),"")</f>
        <v/>
      </c>
      <c r="AM33" s="26" t="str">
        <f aca="false">IF(AND($J33&lt;=AM$6+6,$K33&gt;=AM$6),IF($G33="Milestone","M",IF($G33="Summary","S","T")),"")</f>
        <v/>
      </c>
      <c r="AN33" s="26" t="str">
        <f aca="false">IF(AND($J33&lt;=AN$6+6,$K33&gt;=AN$6),IF($G33="Milestone","M",IF($G33="Summary","S","T")),"")</f>
        <v/>
      </c>
      <c r="AO33" s="26" t="str">
        <f aca="false">IF(AND($J33&lt;=AO$6+6,$K33&gt;=AO$6),IF($G33="Milestone","M",IF($G33="Summary","S","T")),"")</f>
        <v/>
      </c>
      <c r="AP33" s="26" t="str">
        <f aca="false">IF(AND($J33&lt;=AP$6+6,$K33&gt;=AP$6),IF($G33="Milestone","M",IF($G33="Summary","S","T")),"")</f>
        <v/>
      </c>
    </row>
    <row r="34" customFormat="false" ht="23.85" hidden="false" customHeight="false" outlineLevel="0" collapsed="false">
      <c r="A34" s="22" t="n">
        <v>28</v>
      </c>
      <c r="B34" s="22" t="s">
        <v>122</v>
      </c>
      <c r="C34" s="22" t="n">
        <v>1</v>
      </c>
      <c r="D34" s="3" t="s">
        <v>230</v>
      </c>
      <c r="E34" s="23" t="s">
        <v>106</v>
      </c>
      <c r="F34" s="3" t="s">
        <v>230</v>
      </c>
      <c r="G34" s="22" t="s">
        <v>107</v>
      </c>
      <c r="H34" s="3"/>
      <c r="I34" s="23"/>
      <c r="J34" s="24" t="n">
        <f aca="false">MIN(J35:J43)</f>
        <v>46300</v>
      </c>
      <c r="K34" s="24" t="n">
        <f aca="false">MAX(K35:K43)</f>
        <v>46416</v>
      </c>
      <c r="L34" s="22" t="n">
        <f aca="false">SUM(L35:L43)</f>
        <v>61</v>
      </c>
      <c r="M34" s="22"/>
      <c r="N34" s="23"/>
      <c r="O34" s="22" t="str">
        <f aca="false">IF(P34&gt;=1,"Complete",IF(P34&gt;0,"In progress","Not started"))</f>
        <v>Not started</v>
      </c>
      <c r="P34" s="25" t="n">
        <f aca="false">IFERROR(SUMPRODUCT(P35:P43,L35:L43)/SUM(L35:L43),0)</f>
        <v>0</v>
      </c>
      <c r="Q34" s="24"/>
      <c r="R34" s="23" t="str">
        <f aca="false">IF(COUNTIF(R35:R43,"Past deadline")&gt;0,"Has past-deadline tasks",IF(COUNTIF(R35:R43,"Overdue")&gt;0,"Has overdue tasks",IF(P34&gt;=1,"Done","On plan")))</f>
        <v>On plan</v>
      </c>
      <c r="S34" s="3"/>
      <c r="T34" s="3"/>
      <c r="U34" s="26" t="str">
        <f aca="false">IF(AND($J34&lt;=U$6+6,$K34&gt;=U$6),IF($G34="Milestone","M",IF($G34="Summary","S","T")),"")</f>
        <v>S</v>
      </c>
      <c r="V34" s="26" t="str">
        <f aca="false">IF(AND($J34&lt;=V$6+6,$K34&gt;=V$6),IF($G34="Milestone","M",IF($G34="Summary","S","T")),"")</f>
        <v>S</v>
      </c>
      <c r="W34" s="26" t="str">
        <f aca="false">IF(AND($J34&lt;=W$6+6,$K34&gt;=W$6),IF($G34="Milestone","M",IF($G34="Summary","S","T")),"")</f>
        <v>S</v>
      </c>
      <c r="X34" s="26" t="str">
        <f aca="false">IF(AND($J34&lt;=X$6+6,$K34&gt;=X$6),IF($G34="Milestone","M",IF($G34="Summary","S","T")),"")</f>
        <v>S</v>
      </c>
      <c r="Y34" s="26" t="str">
        <f aca="false">IF(AND($J34&lt;=Y$6+6,$K34&gt;=Y$6),IF($G34="Milestone","M",IF($G34="Summary","S","T")),"")</f>
        <v>S</v>
      </c>
      <c r="Z34" s="26" t="str">
        <f aca="false">IF(AND($J34&lt;=Z$6+6,$K34&gt;=Z$6),IF($G34="Milestone","M",IF($G34="Summary","S","T")),"")</f>
        <v>S</v>
      </c>
      <c r="AA34" s="26" t="str">
        <f aca="false">IF(AND($J34&lt;=AA$6+6,$K34&gt;=AA$6),IF($G34="Milestone","M",IF($G34="Summary","S","T")),"")</f>
        <v>S</v>
      </c>
      <c r="AB34" s="26" t="str">
        <f aca="false">IF(AND($J34&lt;=AB$6+6,$K34&gt;=AB$6),IF($G34="Milestone","M",IF($G34="Summary","S","T")),"")</f>
        <v>S</v>
      </c>
      <c r="AC34" s="26" t="str">
        <f aca="false">IF(AND($J34&lt;=AC$6+6,$K34&gt;=AC$6),IF($G34="Milestone","M",IF($G34="Summary","S","T")),"")</f>
        <v>S</v>
      </c>
      <c r="AD34" s="26" t="str">
        <f aca="false">IF(AND($J34&lt;=AD$6+6,$K34&gt;=AD$6),IF($G34="Milestone","M",IF($G34="Summary","S","T")),"")</f>
        <v>S</v>
      </c>
      <c r="AE34" s="26" t="str">
        <f aca="false">IF(AND($J34&lt;=AE$6+6,$K34&gt;=AE$6),IF($G34="Milestone","M",IF($G34="Summary","S","T")),"")</f>
        <v>S</v>
      </c>
      <c r="AF34" s="26" t="str">
        <f aca="false">IF(AND($J34&lt;=AF$6+6,$K34&gt;=AF$6),IF($G34="Milestone","M",IF($G34="Summary","S","T")),"")</f>
        <v>S</v>
      </c>
      <c r="AG34" s="26" t="str">
        <f aca="false">IF(AND($J34&lt;=AG$6+6,$K34&gt;=AG$6),IF($G34="Milestone","M",IF($G34="Summary","S","T")),"")</f>
        <v>S</v>
      </c>
      <c r="AH34" s="26" t="str">
        <f aca="false">IF(AND($J34&lt;=AH$6+6,$K34&gt;=AH$6),IF($G34="Milestone","M",IF($G34="Summary","S","T")),"")</f>
        <v>S</v>
      </c>
      <c r="AI34" s="26" t="str">
        <f aca="false">IF(AND($J34&lt;=AI$6+6,$K34&gt;=AI$6),IF($G34="Milestone","M",IF($G34="Summary","S","T")),"")</f>
        <v>S</v>
      </c>
      <c r="AJ34" s="26" t="str">
        <f aca="false">IF(AND($J34&lt;=AJ$6+6,$K34&gt;=AJ$6),IF($G34="Milestone","M",IF($G34="Summary","S","T")),"")</f>
        <v>S</v>
      </c>
      <c r="AK34" s="26" t="str">
        <f aca="false">IF(AND($J34&lt;=AK$6+6,$K34&gt;=AK$6),IF($G34="Milestone","M",IF($G34="Summary","S","T")),"")</f>
        <v>S</v>
      </c>
      <c r="AL34" s="26" t="str">
        <f aca="false">IF(AND($J34&lt;=AL$6+6,$K34&gt;=AL$6),IF($G34="Milestone","M",IF($G34="Summary","S","T")),"")</f>
        <v/>
      </c>
      <c r="AM34" s="26" t="str">
        <f aca="false">IF(AND($J34&lt;=AM$6+6,$K34&gt;=AM$6),IF($G34="Milestone","M",IF($G34="Summary","S","T")),"")</f>
        <v/>
      </c>
      <c r="AN34" s="26" t="str">
        <f aca="false">IF(AND($J34&lt;=AN$6+6,$K34&gt;=AN$6),IF($G34="Milestone","M",IF($G34="Summary","S","T")),"")</f>
        <v/>
      </c>
      <c r="AO34" s="26" t="str">
        <f aca="false">IF(AND($J34&lt;=AO$6+6,$K34&gt;=AO$6),IF($G34="Milestone","M",IF($G34="Summary","S","T")),"")</f>
        <v/>
      </c>
      <c r="AP34" s="26" t="str">
        <f aca="false">IF(AND($J34&lt;=AP$6+6,$K34&gt;=AP$6),IF($G34="Milestone","M",IF($G34="Summary","S","T")),"")</f>
        <v/>
      </c>
    </row>
    <row r="35" customFormat="false" ht="28.35" hidden="false" customHeight="false" outlineLevel="0" collapsed="false">
      <c r="A35" s="27" t="n">
        <v>29</v>
      </c>
      <c r="B35" s="27" t="s">
        <v>231</v>
      </c>
      <c r="C35" s="27" t="n">
        <v>2</v>
      </c>
      <c r="D35" s="4" t="s">
        <v>230</v>
      </c>
      <c r="E35" s="28" t="s">
        <v>109</v>
      </c>
      <c r="F35" s="4" t="s">
        <v>232</v>
      </c>
      <c r="G35" s="27" t="s">
        <v>111</v>
      </c>
      <c r="H35" s="4" t="s">
        <v>233</v>
      </c>
      <c r="I35" s="29"/>
      <c r="J35" s="30" t="n">
        <v>46300</v>
      </c>
      <c r="K35" s="30" t="n">
        <v>46302</v>
      </c>
      <c r="L35" s="27" t="n">
        <f aca="false">IF(G35="Milestone",0,NETWORKDAYS(J35,K35,Settings!$B$20:$B$40))</f>
        <v>3</v>
      </c>
      <c r="M35" s="27"/>
      <c r="N35" s="28"/>
      <c r="O35" s="31" t="s">
        <v>113</v>
      </c>
      <c r="P35" s="32" t="n">
        <v>0</v>
      </c>
      <c r="Q35" s="33"/>
      <c r="R35" s="34" t="str">
        <f aca="false">IF(O35="Complete","Done",IF(AND(K35&gt;$J$3,E35&lt;&gt;"Hypercare"),"Past deadline",IF($C$3&gt;K35,"Overdue",IF(AND($C$3&gt;=J35,P35=0),"Start due","On plan"))))</f>
        <v>On plan</v>
      </c>
      <c r="S35" s="4" t="s">
        <v>234</v>
      </c>
      <c r="T35" s="35"/>
      <c r="U35" s="26" t="str">
        <f aca="false">IF(AND($J35&lt;=U$6+6,$K35&gt;=U$6),IF($G35="Milestone","M",IF($G35="Summary","S","T")),"")</f>
        <v>T</v>
      </c>
      <c r="V35" s="26" t="str">
        <f aca="false">IF(AND($J35&lt;=V$6+6,$K35&gt;=V$6),IF($G35="Milestone","M",IF($G35="Summary","S","T")),"")</f>
        <v/>
      </c>
      <c r="W35" s="26" t="str">
        <f aca="false">IF(AND($J35&lt;=W$6+6,$K35&gt;=W$6),IF($G35="Milestone","M",IF($G35="Summary","S","T")),"")</f>
        <v/>
      </c>
      <c r="X35" s="26" t="str">
        <f aca="false">IF(AND($J35&lt;=X$6+6,$K35&gt;=X$6),IF($G35="Milestone","M",IF($G35="Summary","S","T")),"")</f>
        <v/>
      </c>
      <c r="Y35" s="26" t="str">
        <f aca="false">IF(AND($J35&lt;=Y$6+6,$K35&gt;=Y$6),IF($G35="Milestone","M",IF($G35="Summary","S","T")),"")</f>
        <v/>
      </c>
      <c r="Z35" s="26" t="str">
        <f aca="false">IF(AND($J35&lt;=Z$6+6,$K35&gt;=Z$6),IF($G35="Milestone","M",IF($G35="Summary","S","T")),"")</f>
        <v/>
      </c>
      <c r="AA35" s="26" t="str">
        <f aca="false">IF(AND($J35&lt;=AA$6+6,$K35&gt;=AA$6),IF($G35="Milestone","M",IF($G35="Summary","S","T")),"")</f>
        <v/>
      </c>
      <c r="AB35" s="26" t="str">
        <f aca="false">IF(AND($J35&lt;=AB$6+6,$K35&gt;=AB$6),IF($G35="Milestone","M",IF($G35="Summary","S","T")),"")</f>
        <v/>
      </c>
      <c r="AC35" s="26" t="str">
        <f aca="false">IF(AND($J35&lt;=AC$6+6,$K35&gt;=AC$6),IF($G35="Milestone","M",IF($G35="Summary","S","T")),"")</f>
        <v/>
      </c>
      <c r="AD35" s="26" t="str">
        <f aca="false">IF(AND($J35&lt;=AD$6+6,$K35&gt;=AD$6),IF($G35="Milestone","M",IF($G35="Summary","S","T")),"")</f>
        <v/>
      </c>
      <c r="AE35" s="26" t="str">
        <f aca="false">IF(AND($J35&lt;=AE$6+6,$K35&gt;=AE$6),IF($G35="Milestone","M",IF($G35="Summary","S","T")),"")</f>
        <v/>
      </c>
      <c r="AF35" s="26" t="str">
        <f aca="false">IF(AND($J35&lt;=AF$6+6,$K35&gt;=AF$6),IF($G35="Milestone","M",IF($G35="Summary","S","T")),"")</f>
        <v/>
      </c>
      <c r="AG35" s="26" t="str">
        <f aca="false">IF(AND($J35&lt;=AG$6+6,$K35&gt;=AG$6),IF($G35="Milestone","M",IF($G35="Summary","S","T")),"")</f>
        <v/>
      </c>
      <c r="AH35" s="26" t="str">
        <f aca="false">IF(AND($J35&lt;=AH$6+6,$K35&gt;=AH$6),IF($G35="Milestone","M",IF($G35="Summary","S","T")),"")</f>
        <v/>
      </c>
      <c r="AI35" s="26" t="str">
        <f aca="false">IF(AND($J35&lt;=AI$6+6,$K35&gt;=AI$6),IF($G35="Milestone","M",IF($G35="Summary","S","T")),"")</f>
        <v/>
      </c>
      <c r="AJ35" s="26" t="str">
        <f aca="false">IF(AND($J35&lt;=AJ$6+6,$K35&gt;=AJ$6),IF($G35="Milestone","M",IF($G35="Summary","S","T")),"")</f>
        <v/>
      </c>
      <c r="AK35" s="26" t="str">
        <f aca="false">IF(AND($J35&lt;=AK$6+6,$K35&gt;=AK$6),IF($G35="Milestone","M",IF($G35="Summary","S","T")),"")</f>
        <v/>
      </c>
      <c r="AL35" s="26" t="str">
        <f aca="false">IF(AND($J35&lt;=AL$6+6,$K35&gt;=AL$6),IF($G35="Milestone","M",IF($G35="Summary","S","T")),"")</f>
        <v/>
      </c>
      <c r="AM35" s="26" t="str">
        <f aca="false">IF(AND($J35&lt;=AM$6+6,$K35&gt;=AM$6),IF($G35="Milestone","M",IF($G35="Summary","S","T")),"")</f>
        <v/>
      </c>
      <c r="AN35" s="26" t="str">
        <f aca="false">IF(AND($J35&lt;=AN$6+6,$K35&gt;=AN$6),IF($G35="Milestone","M",IF($G35="Summary","S","T")),"")</f>
        <v/>
      </c>
      <c r="AO35" s="26" t="str">
        <f aca="false">IF(AND($J35&lt;=AO$6+6,$K35&gt;=AO$6),IF($G35="Milestone","M",IF($G35="Summary","S","T")),"")</f>
        <v/>
      </c>
      <c r="AP35" s="26" t="str">
        <f aca="false">IF(AND($J35&lt;=AP$6+6,$K35&gt;=AP$6),IF($G35="Milestone","M",IF($G35="Summary","S","T")),"")</f>
        <v/>
      </c>
    </row>
    <row r="36" customFormat="false" ht="28.35" hidden="false" customHeight="false" outlineLevel="0" collapsed="false">
      <c r="A36" s="27" t="n">
        <v>30</v>
      </c>
      <c r="B36" s="27" t="s">
        <v>235</v>
      </c>
      <c r="C36" s="27" t="n">
        <v>2</v>
      </c>
      <c r="D36" s="4" t="s">
        <v>230</v>
      </c>
      <c r="E36" s="28" t="s">
        <v>109</v>
      </c>
      <c r="F36" s="4" t="s">
        <v>236</v>
      </c>
      <c r="G36" s="27" t="s">
        <v>111</v>
      </c>
      <c r="H36" s="4" t="s">
        <v>233</v>
      </c>
      <c r="I36" s="29"/>
      <c r="J36" s="30" t="n">
        <v>46302</v>
      </c>
      <c r="K36" s="30" t="n">
        <v>46304</v>
      </c>
      <c r="L36" s="27" t="n">
        <f aca="false">IF(G36="Milestone",0,NETWORKDAYS(J36,K36,Settings!$B$20:$B$40))</f>
        <v>3</v>
      </c>
      <c r="M36" s="27" t="s">
        <v>237</v>
      </c>
      <c r="N36" s="28" t="s">
        <v>231</v>
      </c>
      <c r="O36" s="31" t="s">
        <v>113</v>
      </c>
      <c r="P36" s="32" t="n">
        <v>0</v>
      </c>
      <c r="Q36" s="33"/>
      <c r="R36" s="34" t="str">
        <f aca="false">IF(O36="Complete","Done",IF(AND(K36&gt;$J$3,E36&lt;&gt;"Hypercare"),"Past deadline",IF($C$3&gt;K36,"Overdue",IF(AND($C$3&gt;=J36,P36=0),"Start due","On plan"))))</f>
        <v>On plan</v>
      </c>
      <c r="S36" s="4" t="s">
        <v>238</v>
      </c>
      <c r="T36" s="35"/>
      <c r="U36" s="26" t="str">
        <f aca="false">IF(AND($J36&lt;=U$6+6,$K36&gt;=U$6),IF($G36="Milestone","M",IF($G36="Summary","S","T")),"")</f>
        <v>T</v>
      </c>
      <c r="V36" s="26" t="str">
        <f aca="false">IF(AND($J36&lt;=V$6+6,$K36&gt;=V$6),IF($G36="Milestone","M",IF($G36="Summary","S","T")),"")</f>
        <v/>
      </c>
      <c r="W36" s="26" t="str">
        <f aca="false">IF(AND($J36&lt;=W$6+6,$K36&gt;=W$6),IF($G36="Milestone","M",IF($G36="Summary","S","T")),"")</f>
        <v/>
      </c>
      <c r="X36" s="26" t="str">
        <f aca="false">IF(AND($J36&lt;=X$6+6,$K36&gt;=X$6),IF($G36="Milestone","M",IF($G36="Summary","S","T")),"")</f>
        <v/>
      </c>
      <c r="Y36" s="26" t="str">
        <f aca="false">IF(AND($J36&lt;=Y$6+6,$K36&gt;=Y$6),IF($G36="Milestone","M",IF($G36="Summary","S","T")),"")</f>
        <v/>
      </c>
      <c r="Z36" s="26" t="str">
        <f aca="false">IF(AND($J36&lt;=Z$6+6,$K36&gt;=Z$6),IF($G36="Milestone","M",IF($G36="Summary","S","T")),"")</f>
        <v/>
      </c>
      <c r="AA36" s="26" t="str">
        <f aca="false">IF(AND($J36&lt;=AA$6+6,$K36&gt;=AA$6),IF($G36="Milestone","M",IF($G36="Summary","S","T")),"")</f>
        <v/>
      </c>
      <c r="AB36" s="26" t="str">
        <f aca="false">IF(AND($J36&lt;=AB$6+6,$K36&gt;=AB$6),IF($G36="Milestone","M",IF($G36="Summary","S","T")),"")</f>
        <v/>
      </c>
      <c r="AC36" s="26" t="str">
        <f aca="false">IF(AND($J36&lt;=AC$6+6,$K36&gt;=AC$6),IF($G36="Milestone","M",IF($G36="Summary","S","T")),"")</f>
        <v/>
      </c>
      <c r="AD36" s="26" t="str">
        <f aca="false">IF(AND($J36&lt;=AD$6+6,$K36&gt;=AD$6),IF($G36="Milestone","M",IF($G36="Summary","S","T")),"")</f>
        <v/>
      </c>
      <c r="AE36" s="26" t="str">
        <f aca="false">IF(AND($J36&lt;=AE$6+6,$K36&gt;=AE$6),IF($G36="Milestone","M",IF($G36="Summary","S","T")),"")</f>
        <v/>
      </c>
      <c r="AF36" s="26" t="str">
        <f aca="false">IF(AND($J36&lt;=AF$6+6,$K36&gt;=AF$6),IF($G36="Milestone","M",IF($G36="Summary","S","T")),"")</f>
        <v/>
      </c>
      <c r="AG36" s="26" t="str">
        <f aca="false">IF(AND($J36&lt;=AG$6+6,$K36&gt;=AG$6),IF($G36="Milestone","M",IF($G36="Summary","S","T")),"")</f>
        <v/>
      </c>
      <c r="AH36" s="26" t="str">
        <f aca="false">IF(AND($J36&lt;=AH$6+6,$K36&gt;=AH$6),IF($G36="Milestone","M",IF($G36="Summary","S","T")),"")</f>
        <v/>
      </c>
      <c r="AI36" s="26" t="str">
        <f aca="false">IF(AND($J36&lt;=AI$6+6,$K36&gt;=AI$6),IF($G36="Milestone","M",IF($G36="Summary","S","T")),"")</f>
        <v/>
      </c>
      <c r="AJ36" s="26" t="str">
        <f aca="false">IF(AND($J36&lt;=AJ$6+6,$K36&gt;=AJ$6),IF($G36="Milestone","M",IF($G36="Summary","S","T")),"")</f>
        <v/>
      </c>
      <c r="AK36" s="26" t="str">
        <f aca="false">IF(AND($J36&lt;=AK$6+6,$K36&gt;=AK$6),IF($G36="Milestone","M",IF($G36="Summary","S","T")),"")</f>
        <v/>
      </c>
      <c r="AL36" s="26" t="str">
        <f aca="false">IF(AND($J36&lt;=AL$6+6,$K36&gt;=AL$6),IF($G36="Milestone","M",IF($G36="Summary","S","T")),"")</f>
        <v/>
      </c>
      <c r="AM36" s="26" t="str">
        <f aca="false">IF(AND($J36&lt;=AM$6+6,$K36&gt;=AM$6),IF($G36="Milestone","M",IF($G36="Summary","S","T")),"")</f>
        <v/>
      </c>
      <c r="AN36" s="26" t="str">
        <f aca="false">IF(AND($J36&lt;=AN$6+6,$K36&gt;=AN$6),IF($G36="Milestone","M",IF($G36="Summary","S","T")),"")</f>
        <v/>
      </c>
      <c r="AO36" s="26" t="str">
        <f aca="false">IF(AND($J36&lt;=AO$6+6,$K36&gt;=AO$6),IF($G36="Milestone","M",IF($G36="Summary","S","T")),"")</f>
        <v/>
      </c>
      <c r="AP36" s="26" t="str">
        <f aca="false">IF(AND($J36&lt;=AP$6+6,$K36&gt;=AP$6),IF($G36="Milestone","M",IF($G36="Summary","S","T")),"")</f>
        <v/>
      </c>
    </row>
    <row r="37" customFormat="false" ht="28.35" hidden="false" customHeight="false" outlineLevel="0" collapsed="false">
      <c r="A37" s="27" t="n">
        <v>31</v>
      </c>
      <c r="B37" s="27" t="s">
        <v>239</v>
      </c>
      <c r="C37" s="27" t="n">
        <v>2</v>
      </c>
      <c r="D37" s="4" t="s">
        <v>230</v>
      </c>
      <c r="E37" s="28" t="s">
        <v>109</v>
      </c>
      <c r="F37" s="4" t="s">
        <v>240</v>
      </c>
      <c r="G37" s="27" t="s">
        <v>111</v>
      </c>
      <c r="H37" s="4" t="s">
        <v>241</v>
      </c>
      <c r="I37" s="29"/>
      <c r="J37" s="30" t="n">
        <v>46307</v>
      </c>
      <c r="K37" s="30" t="n">
        <v>46311</v>
      </c>
      <c r="L37" s="27" t="n">
        <f aca="false">IF(G37="Milestone",0,NETWORKDAYS(J37,K37,Settings!$B$20:$B$40))</f>
        <v>5</v>
      </c>
      <c r="M37" s="27" t="s">
        <v>242</v>
      </c>
      <c r="N37" s="28" t="s">
        <v>176</v>
      </c>
      <c r="O37" s="31" t="s">
        <v>113</v>
      </c>
      <c r="P37" s="32" t="n">
        <v>0</v>
      </c>
      <c r="Q37" s="33"/>
      <c r="R37" s="34" t="str">
        <f aca="false">IF(O37="Complete","Done",IF(AND(K37&gt;$J$3,E37&lt;&gt;"Hypercare"),"Past deadline",IF($C$3&gt;K37,"Overdue",IF(AND($C$3&gt;=J37,P37=0),"Start due","On plan"))))</f>
        <v>On plan</v>
      </c>
      <c r="S37" s="4" t="s">
        <v>243</v>
      </c>
      <c r="T37" s="35"/>
      <c r="U37" s="26" t="str">
        <f aca="false">IF(AND($J37&lt;=U$6+6,$K37&gt;=U$6),IF($G37="Milestone","M",IF($G37="Summary","S","T")),"")</f>
        <v/>
      </c>
      <c r="V37" s="26" t="str">
        <f aca="false">IF(AND($J37&lt;=V$6+6,$K37&gt;=V$6),IF($G37="Milestone","M",IF($G37="Summary","S","T")),"")</f>
        <v>T</v>
      </c>
      <c r="W37" s="26" t="str">
        <f aca="false">IF(AND($J37&lt;=W$6+6,$K37&gt;=W$6),IF($G37="Milestone","M",IF($G37="Summary","S","T")),"")</f>
        <v/>
      </c>
      <c r="X37" s="26" t="str">
        <f aca="false">IF(AND($J37&lt;=X$6+6,$K37&gt;=X$6),IF($G37="Milestone","M",IF($G37="Summary","S","T")),"")</f>
        <v/>
      </c>
      <c r="Y37" s="26" t="str">
        <f aca="false">IF(AND($J37&lt;=Y$6+6,$K37&gt;=Y$6),IF($G37="Milestone","M",IF($G37="Summary","S","T")),"")</f>
        <v/>
      </c>
      <c r="Z37" s="26" t="str">
        <f aca="false">IF(AND($J37&lt;=Z$6+6,$K37&gt;=Z$6),IF($G37="Milestone","M",IF($G37="Summary","S","T")),"")</f>
        <v/>
      </c>
      <c r="AA37" s="26" t="str">
        <f aca="false">IF(AND($J37&lt;=AA$6+6,$K37&gt;=AA$6),IF($G37="Milestone","M",IF($G37="Summary","S","T")),"")</f>
        <v/>
      </c>
      <c r="AB37" s="26" t="str">
        <f aca="false">IF(AND($J37&lt;=AB$6+6,$K37&gt;=AB$6),IF($G37="Milestone","M",IF($G37="Summary","S","T")),"")</f>
        <v/>
      </c>
      <c r="AC37" s="26" t="str">
        <f aca="false">IF(AND($J37&lt;=AC$6+6,$K37&gt;=AC$6),IF($G37="Milestone","M",IF($G37="Summary","S","T")),"")</f>
        <v/>
      </c>
      <c r="AD37" s="26" t="str">
        <f aca="false">IF(AND($J37&lt;=AD$6+6,$K37&gt;=AD$6),IF($G37="Milestone","M",IF($G37="Summary","S","T")),"")</f>
        <v/>
      </c>
      <c r="AE37" s="26" t="str">
        <f aca="false">IF(AND($J37&lt;=AE$6+6,$K37&gt;=AE$6),IF($G37="Milestone","M",IF($G37="Summary","S","T")),"")</f>
        <v/>
      </c>
      <c r="AF37" s="26" t="str">
        <f aca="false">IF(AND($J37&lt;=AF$6+6,$K37&gt;=AF$6),IF($G37="Milestone","M",IF($G37="Summary","S","T")),"")</f>
        <v/>
      </c>
      <c r="AG37" s="26" t="str">
        <f aca="false">IF(AND($J37&lt;=AG$6+6,$K37&gt;=AG$6),IF($G37="Milestone","M",IF($G37="Summary","S","T")),"")</f>
        <v/>
      </c>
      <c r="AH37" s="26" t="str">
        <f aca="false">IF(AND($J37&lt;=AH$6+6,$K37&gt;=AH$6),IF($G37="Milestone","M",IF($G37="Summary","S","T")),"")</f>
        <v/>
      </c>
      <c r="AI37" s="26" t="str">
        <f aca="false">IF(AND($J37&lt;=AI$6+6,$K37&gt;=AI$6),IF($G37="Milestone","M",IF($G37="Summary","S","T")),"")</f>
        <v/>
      </c>
      <c r="AJ37" s="26" t="str">
        <f aca="false">IF(AND($J37&lt;=AJ$6+6,$K37&gt;=AJ$6),IF($G37="Milestone","M",IF($G37="Summary","S","T")),"")</f>
        <v/>
      </c>
      <c r="AK37" s="26" t="str">
        <f aca="false">IF(AND($J37&lt;=AK$6+6,$K37&gt;=AK$6),IF($G37="Milestone","M",IF($G37="Summary","S","T")),"")</f>
        <v/>
      </c>
      <c r="AL37" s="26" t="str">
        <f aca="false">IF(AND($J37&lt;=AL$6+6,$K37&gt;=AL$6),IF($G37="Milestone","M",IF($G37="Summary","S","T")),"")</f>
        <v/>
      </c>
      <c r="AM37" s="26" t="str">
        <f aca="false">IF(AND($J37&lt;=AM$6+6,$K37&gt;=AM$6),IF($G37="Milestone","M",IF($G37="Summary","S","T")),"")</f>
        <v/>
      </c>
      <c r="AN37" s="26" t="str">
        <f aca="false">IF(AND($J37&lt;=AN$6+6,$K37&gt;=AN$6),IF($G37="Milestone","M",IF($G37="Summary","S","T")),"")</f>
        <v/>
      </c>
      <c r="AO37" s="26" t="str">
        <f aca="false">IF(AND($J37&lt;=AO$6+6,$K37&gt;=AO$6),IF($G37="Milestone","M",IF($G37="Summary","S","T")),"")</f>
        <v/>
      </c>
      <c r="AP37" s="26" t="str">
        <f aca="false">IF(AND($J37&lt;=AP$6+6,$K37&gt;=AP$6),IF($G37="Milestone","M",IF($G37="Summary","S","T")),"")</f>
        <v/>
      </c>
    </row>
    <row r="38" customFormat="false" ht="28.35" hidden="false" customHeight="false" outlineLevel="0" collapsed="false">
      <c r="A38" s="27" t="n">
        <v>32</v>
      </c>
      <c r="B38" s="27" t="s">
        <v>244</v>
      </c>
      <c r="C38" s="27" t="n">
        <v>2</v>
      </c>
      <c r="D38" s="4" t="s">
        <v>230</v>
      </c>
      <c r="E38" s="28" t="s">
        <v>135</v>
      </c>
      <c r="F38" s="4" t="s">
        <v>245</v>
      </c>
      <c r="G38" s="27" t="s">
        <v>111</v>
      </c>
      <c r="H38" s="4" t="s">
        <v>246</v>
      </c>
      <c r="I38" s="29"/>
      <c r="J38" s="30" t="n">
        <v>46314</v>
      </c>
      <c r="K38" s="30" t="n">
        <v>46332</v>
      </c>
      <c r="L38" s="27" t="n">
        <f aca="false">IF(G38="Milestone",0,NETWORKDAYS(J38,K38,Settings!$B$20:$B$40))</f>
        <v>15</v>
      </c>
      <c r="M38" s="27" t="s">
        <v>247</v>
      </c>
      <c r="N38" s="28" t="s">
        <v>239</v>
      </c>
      <c r="O38" s="31" t="s">
        <v>113</v>
      </c>
      <c r="P38" s="32" t="n">
        <v>0</v>
      </c>
      <c r="Q38" s="33"/>
      <c r="R38" s="34" t="str">
        <f aca="false">IF(O38="Complete","Done",IF(AND(K38&gt;$J$3,E38&lt;&gt;"Hypercare"),"Past deadline",IF($C$3&gt;K38,"Overdue",IF(AND($C$3&gt;=J38,P38=0),"Start due","On plan"))))</f>
        <v>On plan</v>
      </c>
      <c r="S38" s="4" t="s">
        <v>248</v>
      </c>
      <c r="T38" s="35"/>
      <c r="U38" s="26" t="str">
        <f aca="false">IF(AND($J38&lt;=U$6+6,$K38&gt;=U$6),IF($G38="Milestone","M",IF($G38="Summary","S","T")),"")</f>
        <v/>
      </c>
      <c r="V38" s="26" t="str">
        <f aca="false">IF(AND($J38&lt;=V$6+6,$K38&gt;=V$6),IF($G38="Milestone","M",IF($G38="Summary","S","T")),"")</f>
        <v/>
      </c>
      <c r="W38" s="26" t="str">
        <f aca="false">IF(AND($J38&lt;=W$6+6,$K38&gt;=W$6),IF($G38="Milestone","M",IF($G38="Summary","S","T")),"")</f>
        <v>T</v>
      </c>
      <c r="X38" s="26" t="str">
        <f aca="false">IF(AND($J38&lt;=X$6+6,$K38&gt;=X$6),IF($G38="Milestone","M",IF($G38="Summary","S","T")),"")</f>
        <v>T</v>
      </c>
      <c r="Y38" s="26" t="str">
        <f aca="false">IF(AND($J38&lt;=Y$6+6,$K38&gt;=Y$6),IF($G38="Milestone","M",IF($G38="Summary","S","T")),"")</f>
        <v>T</v>
      </c>
      <c r="Z38" s="26" t="str">
        <f aca="false">IF(AND($J38&lt;=Z$6+6,$K38&gt;=Z$6),IF($G38="Milestone","M",IF($G38="Summary","S","T")),"")</f>
        <v/>
      </c>
      <c r="AA38" s="26" t="str">
        <f aca="false">IF(AND($J38&lt;=AA$6+6,$K38&gt;=AA$6),IF($G38="Milestone","M",IF($G38="Summary","S","T")),"")</f>
        <v/>
      </c>
      <c r="AB38" s="26" t="str">
        <f aca="false">IF(AND($J38&lt;=AB$6+6,$K38&gt;=AB$6),IF($G38="Milestone","M",IF($G38="Summary","S","T")),"")</f>
        <v/>
      </c>
      <c r="AC38" s="26" t="str">
        <f aca="false">IF(AND($J38&lt;=AC$6+6,$K38&gt;=AC$6),IF($G38="Milestone","M",IF($G38="Summary","S","T")),"")</f>
        <v/>
      </c>
      <c r="AD38" s="26" t="str">
        <f aca="false">IF(AND($J38&lt;=AD$6+6,$K38&gt;=AD$6),IF($G38="Milestone","M",IF($G38="Summary","S","T")),"")</f>
        <v/>
      </c>
      <c r="AE38" s="26" t="str">
        <f aca="false">IF(AND($J38&lt;=AE$6+6,$K38&gt;=AE$6),IF($G38="Milestone","M",IF($G38="Summary","S","T")),"")</f>
        <v/>
      </c>
      <c r="AF38" s="26" t="str">
        <f aca="false">IF(AND($J38&lt;=AF$6+6,$K38&gt;=AF$6),IF($G38="Milestone","M",IF($G38="Summary","S","T")),"")</f>
        <v/>
      </c>
      <c r="AG38" s="26" t="str">
        <f aca="false">IF(AND($J38&lt;=AG$6+6,$K38&gt;=AG$6),IF($G38="Milestone","M",IF($G38="Summary","S","T")),"")</f>
        <v/>
      </c>
      <c r="AH38" s="26" t="str">
        <f aca="false">IF(AND($J38&lt;=AH$6+6,$K38&gt;=AH$6),IF($G38="Milestone","M",IF($G38="Summary","S","T")),"")</f>
        <v/>
      </c>
      <c r="AI38" s="26" t="str">
        <f aca="false">IF(AND($J38&lt;=AI$6+6,$K38&gt;=AI$6),IF($G38="Milestone","M",IF($G38="Summary","S","T")),"")</f>
        <v/>
      </c>
      <c r="AJ38" s="26" t="str">
        <f aca="false">IF(AND($J38&lt;=AJ$6+6,$K38&gt;=AJ$6),IF($G38="Milestone","M",IF($G38="Summary","S","T")),"")</f>
        <v/>
      </c>
      <c r="AK38" s="26" t="str">
        <f aca="false">IF(AND($J38&lt;=AK$6+6,$K38&gt;=AK$6),IF($G38="Milestone","M",IF($G38="Summary","S","T")),"")</f>
        <v/>
      </c>
      <c r="AL38" s="26" t="str">
        <f aca="false">IF(AND($J38&lt;=AL$6+6,$K38&gt;=AL$6),IF($G38="Milestone","M",IF($G38="Summary","S","T")),"")</f>
        <v/>
      </c>
      <c r="AM38" s="26" t="str">
        <f aca="false">IF(AND($J38&lt;=AM$6+6,$K38&gt;=AM$6),IF($G38="Milestone","M",IF($G38="Summary","S","T")),"")</f>
        <v/>
      </c>
      <c r="AN38" s="26" t="str">
        <f aca="false">IF(AND($J38&lt;=AN$6+6,$K38&gt;=AN$6),IF($G38="Milestone","M",IF($G38="Summary","S","T")),"")</f>
        <v/>
      </c>
      <c r="AO38" s="26" t="str">
        <f aca="false">IF(AND($J38&lt;=AO$6+6,$K38&gt;=AO$6),IF($G38="Milestone","M",IF($G38="Summary","S","T")),"")</f>
        <v/>
      </c>
      <c r="AP38" s="26" t="str">
        <f aca="false">IF(AND($J38&lt;=AP$6+6,$K38&gt;=AP$6),IF($G38="Milestone","M",IF($G38="Summary","S","T")),"")</f>
        <v/>
      </c>
    </row>
    <row r="39" customFormat="false" ht="28.35" hidden="false" customHeight="false" outlineLevel="0" collapsed="false">
      <c r="A39" s="27" t="n">
        <v>33</v>
      </c>
      <c r="B39" s="27" t="s">
        <v>249</v>
      </c>
      <c r="C39" s="27" t="n">
        <v>2</v>
      </c>
      <c r="D39" s="4" t="s">
        <v>230</v>
      </c>
      <c r="E39" s="28" t="s">
        <v>135</v>
      </c>
      <c r="F39" s="4" t="s">
        <v>250</v>
      </c>
      <c r="G39" s="27" t="s">
        <v>111</v>
      </c>
      <c r="H39" s="4" t="s">
        <v>233</v>
      </c>
      <c r="I39" s="29"/>
      <c r="J39" s="30" t="n">
        <v>46321</v>
      </c>
      <c r="K39" s="30" t="n">
        <v>46332</v>
      </c>
      <c r="L39" s="27" t="n">
        <f aca="false">IF(G39="Milestone",0,NETWORKDAYS(J39,K39,Settings!$B$20:$B$40))</f>
        <v>10</v>
      </c>
      <c r="M39" s="27" t="s">
        <v>251</v>
      </c>
      <c r="N39" s="28" t="s">
        <v>235</v>
      </c>
      <c r="O39" s="31" t="s">
        <v>113</v>
      </c>
      <c r="P39" s="32" t="n">
        <v>0</v>
      </c>
      <c r="Q39" s="33"/>
      <c r="R39" s="34" t="str">
        <f aca="false">IF(O39="Complete","Done",IF(AND(K39&gt;$J$3,E39&lt;&gt;"Hypercare"),"Past deadline",IF($C$3&gt;K39,"Overdue",IF(AND($C$3&gt;=J39,P39=0),"Start due","On plan"))))</f>
        <v>On plan</v>
      </c>
      <c r="S39" s="4" t="s">
        <v>252</v>
      </c>
      <c r="T39" s="35"/>
      <c r="U39" s="26" t="str">
        <f aca="false">IF(AND($J39&lt;=U$6+6,$K39&gt;=U$6),IF($G39="Milestone","M",IF($G39="Summary","S","T")),"")</f>
        <v/>
      </c>
      <c r="V39" s="26" t="str">
        <f aca="false">IF(AND($J39&lt;=V$6+6,$K39&gt;=V$6),IF($G39="Milestone","M",IF($G39="Summary","S","T")),"")</f>
        <v/>
      </c>
      <c r="W39" s="26" t="str">
        <f aca="false">IF(AND($J39&lt;=W$6+6,$K39&gt;=W$6),IF($G39="Milestone","M",IF($G39="Summary","S","T")),"")</f>
        <v/>
      </c>
      <c r="X39" s="26" t="str">
        <f aca="false">IF(AND($J39&lt;=X$6+6,$K39&gt;=X$6),IF($G39="Milestone","M",IF($G39="Summary","S","T")),"")</f>
        <v>T</v>
      </c>
      <c r="Y39" s="26" t="str">
        <f aca="false">IF(AND($J39&lt;=Y$6+6,$K39&gt;=Y$6),IF($G39="Milestone","M",IF($G39="Summary","S","T")),"")</f>
        <v>T</v>
      </c>
      <c r="Z39" s="26" t="str">
        <f aca="false">IF(AND($J39&lt;=Z$6+6,$K39&gt;=Z$6),IF($G39="Milestone","M",IF($G39="Summary","S","T")),"")</f>
        <v/>
      </c>
      <c r="AA39" s="26" t="str">
        <f aca="false">IF(AND($J39&lt;=AA$6+6,$K39&gt;=AA$6),IF($G39="Milestone","M",IF($G39="Summary","S","T")),"")</f>
        <v/>
      </c>
      <c r="AB39" s="26" t="str">
        <f aca="false">IF(AND($J39&lt;=AB$6+6,$K39&gt;=AB$6),IF($G39="Milestone","M",IF($G39="Summary","S","T")),"")</f>
        <v/>
      </c>
      <c r="AC39" s="26" t="str">
        <f aca="false">IF(AND($J39&lt;=AC$6+6,$K39&gt;=AC$6),IF($G39="Milestone","M",IF($G39="Summary","S","T")),"")</f>
        <v/>
      </c>
      <c r="AD39" s="26" t="str">
        <f aca="false">IF(AND($J39&lt;=AD$6+6,$K39&gt;=AD$6),IF($G39="Milestone","M",IF($G39="Summary","S","T")),"")</f>
        <v/>
      </c>
      <c r="AE39" s="26" t="str">
        <f aca="false">IF(AND($J39&lt;=AE$6+6,$K39&gt;=AE$6),IF($G39="Milestone","M",IF($G39="Summary","S","T")),"")</f>
        <v/>
      </c>
      <c r="AF39" s="26" t="str">
        <f aca="false">IF(AND($J39&lt;=AF$6+6,$K39&gt;=AF$6),IF($G39="Milestone","M",IF($G39="Summary","S","T")),"")</f>
        <v/>
      </c>
      <c r="AG39" s="26" t="str">
        <f aca="false">IF(AND($J39&lt;=AG$6+6,$K39&gt;=AG$6),IF($G39="Milestone","M",IF($G39="Summary","S","T")),"")</f>
        <v/>
      </c>
      <c r="AH39" s="26" t="str">
        <f aca="false">IF(AND($J39&lt;=AH$6+6,$K39&gt;=AH$6),IF($G39="Milestone","M",IF($G39="Summary","S","T")),"")</f>
        <v/>
      </c>
      <c r="AI39" s="26" t="str">
        <f aca="false">IF(AND($J39&lt;=AI$6+6,$K39&gt;=AI$6),IF($G39="Milestone","M",IF($G39="Summary","S","T")),"")</f>
        <v/>
      </c>
      <c r="AJ39" s="26" t="str">
        <f aca="false">IF(AND($J39&lt;=AJ$6+6,$K39&gt;=AJ$6),IF($G39="Milestone","M",IF($G39="Summary","S","T")),"")</f>
        <v/>
      </c>
      <c r="AK39" s="26" t="str">
        <f aca="false">IF(AND($J39&lt;=AK$6+6,$K39&gt;=AK$6),IF($G39="Milestone","M",IF($G39="Summary","S","T")),"")</f>
        <v/>
      </c>
      <c r="AL39" s="26" t="str">
        <f aca="false">IF(AND($J39&lt;=AL$6+6,$K39&gt;=AL$6),IF($G39="Milestone","M",IF($G39="Summary","S","T")),"")</f>
        <v/>
      </c>
      <c r="AM39" s="26" t="str">
        <f aca="false">IF(AND($J39&lt;=AM$6+6,$K39&gt;=AM$6),IF($G39="Milestone","M",IF($G39="Summary","S","T")),"")</f>
        <v/>
      </c>
      <c r="AN39" s="26" t="str">
        <f aca="false">IF(AND($J39&lt;=AN$6+6,$K39&gt;=AN$6),IF($G39="Milestone","M",IF($G39="Summary","S","T")),"")</f>
        <v/>
      </c>
      <c r="AO39" s="26" t="str">
        <f aca="false">IF(AND($J39&lt;=AO$6+6,$K39&gt;=AO$6),IF($G39="Milestone","M",IF($G39="Summary","S","T")),"")</f>
        <v/>
      </c>
      <c r="AP39" s="26" t="str">
        <f aca="false">IF(AND($J39&lt;=AP$6+6,$K39&gt;=AP$6),IF($G39="Milestone","M",IF($G39="Summary","S","T")),"")</f>
        <v/>
      </c>
    </row>
    <row r="40" customFormat="false" ht="28.35" hidden="false" customHeight="false" outlineLevel="0" collapsed="false">
      <c r="A40" s="27" t="n">
        <v>34</v>
      </c>
      <c r="B40" s="27" t="s">
        <v>253</v>
      </c>
      <c r="C40" s="27" t="n">
        <v>2</v>
      </c>
      <c r="D40" s="4" t="s">
        <v>230</v>
      </c>
      <c r="E40" s="28" t="s">
        <v>142</v>
      </c>
      <c r="F40" s="4" t="s">
        <v>254</v>
      </c>
      <c r="G40" s="27" t="s">
        <v>111</v>
      </c>
      <c r="H40" s="4" t="s">
        <v>233</v>
      </c>
      <c r="I40" s="29"/>
      <c r="J40" s="30" t="n">
        <v>46335</v>
      </c>
      <c r="K40" s="30" t="n">
        <v>46339</v>
      </c>
      <c r="L40" s="27" t="n">
        <f aca="false">IF(G40="Milestone",0,NETWORKDAYS(J40,K40,Settings!$B$20:$B$40))</f>
        <v>5</v>
      </c>
      <c r="M40" s="27" t="s">
        <v>255</v>
      </c>
      <c r="N40" s="28" t="s">
        <v>256</v>
      </c>
      <c r="O40" s="31" t="s">
        <v>113</v>
      </c>
      <c r="P40" s="32" t="n">
        <v>0</v>
      </c>
      <c r="Q40" s="33"/>
      <c r="R40" s="34" t="str">
        <f aca="false">IF(O40="Complete","Done",IF(AND(K40&gt;$J$3,E40&lt;&gt;"Hypercare"),"Past deadline",IF($C$3&gt;K40,"Overdue",IF(AND($C$3&gt;=J40,P40=0),"Start due","On plan"))))</f>
        <v>On plan</v>
      </c>
      <c r="S40" s="4" t="s">
        <v>257</v>
      </c>
      <c r="T40" s="35"/>
      <c r="U40" s="26" t="str">
        <f aca="false">IF(AND($J40&lt;=U$6+6,$K40&gt;=U$6),IF($G40="Milestone","M",IF($G40="Summary","S","T")),"")</f>
        <v/>
      </c>
      <c r="V40" s="26" t="str">
        <f aca="false">IF(AND($J40&lt;=V$6+6,$K40&gt;=V$6),IF($G40="Milestone","M",IF($G40="Summary","S","T")),"")</f>
        <v/>
      </c>
      <c r="W40" s="26" t="str">
        <f aca="false">IF(AND($J40&lt;=W$6+6,$K40&gt;=W$6),IF($G40="Milestone","M",IF($G40="Summary","S","T")),"")</f>
        <v/>
      </c>
      <c r="X40" s="26" t="str">
        <f aca="false">IF(AND($J40&lt;=X$6+6,$K40&gt;=X$6),IF($G40="Milestone","M",IF($G40="Summary","S","T")),"")</f>
        <v/>
      </c>
      <c r="Y40" s="26" t="str">
        <f aca="false">IF(AND($J40&lt;=Y$6+6,$K40&gt;=Y$6),IF($G40="Milestone","M",IF($G40="Summary","S","T")),"")</f>
        <v/>
      </c>
      <c r="Z40" s="26" t="str">
        <f aca="false">IF(AND($J40&lt;=Z$6+6,$K40&gt;=Z$6),IF($G40="Milestone","M",IF($G40="Summary","S","T")),"")</f>
        <v>T</v>
      </c>
      <c r="AA40" s="26" t="str">
        <f aca="false">IF(AND($J40&lt;=AA$6+6,$K40&gt;=AA$6),IF($G40="Milestone","M",IF($G40="Summary","S","T")),"")</f>
        <v/>
      </c>
      <c r="AB40" s="26" t="str">
        <f aca="false">IF(AND($J40&lt;=AB$6+6,$K40&gt;=AB$6),IF($G40="Milestone","M",IF($G40="Summary","S","T")),"")</f>
        <v/>
      </c>
      <c r="AC40" s="26" t="str">
        <f aca="false">IF(AND($J40&lt;=AC$6+6,$K40&gt;=AC$6),IF($G40="Milestone","M",IF($G40="Summary","S","T")),"")</f>
        <v/>
      </c>
      <c r="AD40" s="26" t="str">
        <f aca="false">IF(AND($J40&lt;=AD$6+6,$K40&gt;=AD$6),IF($G40="Milestone","M",IF($G40="Summary","S","T")),"")</f>
        <v/>
      </c>
      <c r="AE40" s="26" t="str">
        <f aca="false">IF(AND($J40&lt;=AE$6+6,$K40&gt;=AE$6),IF($G40="Milestone","M",IF($G40="Summary","S","T")),"")</f>
        <v/>
      </c>
      <c r="AF40" s="26" t="str">
        <f aca="false">IF(AND($J40&lt;=AF$6+6,$K40&gt;=AF$6),IF($G40="Milestone","M",IF($G40="Summary","S","T")),"")</f>
        <v/>
      </c>
      <c r="AG40" s="26" t="str">
        <f aca="false">IF(AND($J40&lt;=AG$6+6,$K40&gt;=AG$6),IF($G40="Milestone","M",IF($G40="Summary","S","T")),"")</f>
        <v/>
      </c>
      <c r="AH40" s="26" t="str">
        <f aca="false">IF(AND($J40&lt;=AH$6+6,$K40&gt;=AH$6),IF($G40="Milestone","M",IF($G40="Summary","S","T")),"")</f>
        <v/>
      </c>
      <c r="AI40" s="26" t="str">
        <f aca="false">IF(AND($J40&lt;=AI$6+6,$K40&gt;=AI$6),IF($G40="Milestone","M",IF($G40="Summary","S","T")),"")</f>
        <v/>
      </c>
      <c r="AJ40" s="26" t="str">
        <f aca="false">IF(AND($J40&lt;=AJ$6+6,$K40&gt;=AJ$6),IF($G40="Milestone","M",IF($G40="Summary","S","T")),"")</f>
        <v/>
      </c>
      <c r="AK40" s="26" t="str">
        <f aca="false">IF(AND($J40&lt;=AK$6+6,$K40&gt;=AK$6),IF($G40="Milestone","M",IF($G40="Summary","S","T")),"")</f>
        <v/>
      </c>
      <c r="AL40" s="26" t="str">
        <f aca="false">IF(AND($J40&lt;=AL$6+6,$K40&gt;=AL$6),IF($G40="Milestone","M",IF($G40="Summary","S","T")),"")</f>
        <v/>
      </c>
      <c r="AM40" s="26" t="str">
        <f aca="false">IF(AND($J40&lt;=AM$6+6,$K40&gt;=AM$6),IF($G40="Milestone","M",IF($G40="Summary","S","T")),"")</f>
        <v/>
      </c>
      <c r="AN40" s="26" t="str">
        <f aca="false">IF(AND($J40&lt;=AN$6+6,$K40&gt;=AN$6),IF($G40="Milestone","M",IF($G40="Summary","S","T")),"")</f>
        <v/>
      </c>
      <c r="AO40" s="26" t="str">
        <f aca="false">IF(AND($J40&lt;=AO$6+6,$K40&gt;=AO$6),IF($G40="Milestone","M",IF($G40="Summary","S","T")),"")</f>
        <v/>
      </c>
      <c r="AP40" s="26" t="str">
        <f aca="false">IF(AND($J40&lt;=AP$6+6,$K40&gt;=AP$6),IF($G40="Milestone","M",IF($G40="Summary","S","T")),"")</f>
        <v/>
      </c>
    </row>
    <row r="41" customFormat="false" ht="28.35" hidden="false" customHeight="false" outlineLevel="0" collapsed="false">
      <c r="A41" s="27" t="n">
        <v>35</v>
      </c>
      <c r="B41" s="27" t="s">
        <v>258</v>
      </c>
      <c r="C41" s="27" t="n">
        <v>2</v>
      </c>
      <c r="D41" s="4" t="s">
        <v>230</v>
      </c>
      <c r="E41" s="28" t="s">
        <v>142</v>
      </c>
      <c r="F41" s="4" t="s">
        <v>259</v>
      </c>
      <c r="G41" s="27" t="s">
        <v>111</v>
      </c>
      <c r="H41" s="4" t="s">
        <v>233</v>
      </c>
      <c r="I41" s="29"/>
      <c r="J41" s="30" t="n">
        <v>46335</v>
      </c>
      <c r="K41" s="30" t="n">
        <v>46346</v>
      </c>
      <c r="L41" s="27" t="n">
        <f aca="false">IF(G41="Milestone",0,NETWORKDAYS(J41,K41,Settings!$B$20:$B$40))</f>
        <v>10</v>
      </c>
      <c r="M41" s="27" t="s">
        <v>260</v>
      </c>
      <c r="N41" s="28" t="s">
        <v>244</v>
      </c>
      <c r="O41" s="31" t="s">
        <v>113</v>
      </c>
      <c r="P41" s="32" t="n">
        <v>0</v>
      </c>
      <c r="Q41" s="33"/>
      <c r="R41" s="34" t="str">
        <f aca="false">IF(O41="Complete","Done",IF(AND(K41&gt;$J$3,E41&lt;&gt;"Hypercare"),"Past deadline",IF($C$3&gt;K41,"Overdue",IF(AND($C$3&gt;=J41,P41=0),"Start due","On plan"))))</f>
        <v>On plan</v>
      </c>
      <c r="S41" s="4" t="s">
        <v>261</v>
      </c>
      <c r="T41" s="35"/>
      <c r="U41" s="26" t="str">
        <f aca="false">IF(AND($J41&lt;=U$6+6,$K41&gt;=U$6),IF($G41="Milestone","M",IF($G41="Summary","S","T")),"")</f>
        <v/>
      </c>
      <c r="V41" s="26" t="str">
        <f aca="false">IF(AND($J41&lt;=V$6+6,$K41&gt;=V$6),IF($G41="Milestone","M",IF($G41="Summary","S","T")),"")</f>
        <v/>
      </c>
      <c r="W41" s="26" t="str">
        <f aca="false">IF(AND($J41&lt;=W$6+6,$K41&gt;=W$6),IF($G41="Milestone","M",IF($G41="Summary","S","T")),"")</f>
        <v/>
      </c>
      <c r="X41" s="26" t="str">
        <f aca="false">IF(AND($J41&lt;=X$6+6,$K41&gt;=X$6),IF($G41="Milestone","M",IF($G41="Summary","S","T")),"")</f>
        <v/>
      </c>
      <c r="Y41" s="26" t="str">
        <f aca="false">IF(AND($J41&lt;=Y$6+6,$K41&gt;=Y$6),IF($G41="Milestone","M",IF($G41="Summary","S","T")),"")</f>
        <v/>
      </c>
      <c r="Z41" s="26" t="str">
        <f aca="false">IF(AND($J41&lt;=Z$6+6,$K41&gt;=Z$6),IF($G41="Milestone","M",IF($G41="Summary","S","T")),"")</f>
        <v>T</v>
      </c>
      <c r="AA41" s="26" t="str">
        <f aca="false">IF(AND($J41&lt;=AA$6+6,$K41&gt;=AA$6),IF($G41="Milestone","M",IF($G41="Summary","S","T")),"")</f>
        <v>T</v>
      </c>
      <c r="AB41" s="26" t="str">
        <f aca="false">IF(AND($J41&lt;=AB$6+6,$K41&gt;=AB$6),IF($G41="Milestone","M",IF($G41="Summary","S","T")),"")</f>
        <v/>
      </c>
      <c r="AC41" s="26" t="str">
        <f aca="false">IF(AND($J41&lt;=AC$6+6,$K41&gt;=AC$6),IF($G41="Milestone","M",IF($G41="Summary","S","T")),"")</f>
        <v/>
      </c>
      <c r="AD41" s="26" t="str">
        <f aca="false">IF(AND($J41&lt;=AD$6+6,$K41&gt;=AD$6),IF($G41="Milestone","M",IF($G41="Summary","S","T")),"")</f>
        <v/>
      </c>
      <c r="AE41" s="26" t="str">
        <f aca="false">IF(AND($J41&lt;=AE$6+6,$K41&gt;=AE$6),IF($G41="Milestone","M",IF($G41="Summary","S","T")),"")</f>
        <v/>
      </c>
      <c r="AF41" s="26" t="str">
        <f aca="false">IF(AND($J41&lt;=AF$6+6,$K41&gt;=AF$6),IF($G41="Milestone","M",IF($G41="Summary","S","T")),"")</f>
        <v/>
      </c>
      <c r="AG41" s="26" t="str">
        <f aca="false">IF(AND($J41&lt;=AG$6+6,$K41&gt;=AG$6),IF($G41="Milestone","M",IF($G41="Summary","S","T")),"")</f>
        <v/>
      </c>
      <c r="AH41" s="26" t="str">
        <f aca="false">IF(AND($J41&lt;=AH$6+6,$K41&gt;=AH$6),IF($G41="Milestone","M",IF($G41="Summary","S","T")),"")</f>
        <v/>
      </c>
      <c r="AI41" s="26" t="str">
        <f aca="false">IF(AND($J41&lt;=AI$6+6,$K41&gt;=AI$6),IF($G41="Milestone","M",IF($G41="Summary","S","T")),"")</f>
        <v/>
      </c>
      <c r="AJ41" s="26" t="str">
        <f aca="false">IF(AND($J41&lt;=AJ$6+6,$K41&gt;=AJ$6),IF($G41="Milestone","M",IF($G41="Summary","S","T")),"")</f>
        <v/>
      </c>
      <c r="AK41" s="26" t="str">
        <f aca="false">IF(AND($J41&lt;=AK$6+6,$K41&gt;=AK$6),IF($G41="Milestone","M",IF($G41="Summary","S","T")),"")</f>
        <v/>
      </c>
      <c r="AL41" s="26" t="str">
        <f aca="false">IF(AND($J41&lt;=AL$6+6,$K41&gt;=AL$6),IF($G41="Milestone","M",IF($G41="Summary","S","T")),"")</f>
        <v/>
      </c>
      <c r="AM41" s="26" t="str">
        <f aca="false">IF(AND($J41&lt;=AM$6+6,$K41&gt;=AM$6),IF($G41="Milestone","M",IF($G41="Summary","S","T")),"")</f>
        <v/>
      </c>
      <c r="AN41" s="26" t="str">
        <f aca="false">IF(AND($J41&lt;=AN$6+6,$K41&gt;=AN$6),IF($G41="Milestone","M",IF($G41="Summary","S","T")),"")</f>
        <v/>
      </c>
      <c r="AO41" s="26" t="str">
        <f aca="false">IF(AND($J41&lt;=AO$6+6,$K41&gt;=AO$6),IF($G41="Milestone","M",IF($G41="Summary","S","T")),"")</f>
        <v/>
      </c>
      <c r="AP41" s="26" t="str">
        <f aca="false">IF(AND($J41&lt;=AP$6+6,$K41&gt;=AP$6),IF($G41="Milestone","M",IF($G41="Summary","S","T")),"")</f>
        <v/>
      </c>
    </row>
    <row r="42" customFormat="false" ht="28.35" hidden="false" customHeight="false" outlineLevel="0" collapsed="false">
      <c r="A42" s="27" t="n">
        <v>36</v>
      </c>
      <c r="B42" s="27" t="s">
        <v>262</v>
      </c>
      <c r="C42" s="27" t="n">
        <v>2</v>
      </c>
      <c r="D42" s="4" t="s">
        <v>230</v>
      </c>
      <c r="E42" s="28" t="s">
        <v>142</v>
      </c>
      <c r="F42" s="4" t="s">
        <v>263</v>
      </c>
      <c r="G42" s="27" t="s">
        <v>111</v>
      </c>
      <c r="H42" s="4" t="s">
        <v>233</v>
      </c>
      <c r="I42" s="29"/>
      <c r="J42" s="30" t="n">
        <v>46370</v>
      </c>
      <c r="K42" s="30" t="n">
        <v>46374</v>
      </c>
      <c r="L42" s="27" t="n">
        <f aca="false">IF(G42="Milestone",0,NETWORKDAYS(J42,K42,Settings!$B$20:$B$40))</f>
        <v>5</v>
      </c>
      <c r="M42" s="27" t="s">
        <v>264</v>
      </c>
      <c r="N42" s="28" t="s">
        <v>253</v>
      </c>
      <c r="O42" s="31" t="s">
        <v>113</v>
      </c>
      <c r="P42" s="32" t="n">
        <v>0</v>
      </c>
      <c r="Q42" s="33"/>
      <c r="R42" s="34" t="str">
        <f aca="false">IF(O42="Complete","Done",IF(AND(K42&gt;$J$3,E42&lt;&gt;"Hypercare"),"Past deadline",IF($C$3&gt;K42,"Overdue",IF(AND($C$3&gt;=J42,P42=0),"Start due","On plan"))))</f>
        <v>On plan</v>
      </c>
      <c r="S42" s="4" t="s">
        <v>265</v>
      </c>
      <c r="T42" s="35"/>
      <c r="U42" s="26" t="str">
        <f aca="false">IF(AND($J42&lt;=U$6+6,$K42&gt;=U$6),IF($G42="Milestone","M",IF($G42="Summary","S","T")),"")</f>
        <v/>
      </c>
      <c r="V42" s="26" t="str">
        <f aca="false">IF(AND($J42&lt;=V$6+6,$K42&gt;=V$6),IF($G42="Milestone","M",IF($G42="Summary","S","T")),"")</f>
        <v/>
      </c>
      <c r="W42" s="26" t="str">
        <f aca="false">IF(AND($J42&lt;=W$6+6,$K42&gt;=W$6),IF($G42="Milestone","M",IF($G42="Summary","S","T")),"")</f>
        <v/>
      </c>
      <c r="X42" s="26" t="str">
        <f aca="false">IF(AND($J42&lt;=X$6+6,$K42&gt;=X$6),IF($G42="Milestone","M",IF($G42="Summary","S","T")),"")</f>
        <v/>
      </c>
      <c r="Y42" s="26" t="str">
        <f aca="false">IF(AND($J42&lt;=Y$6+6,$K42&gt;=Y$6),IF($G42="Milestone","M",IF($G42="Summary","S","T")),"")</f>
        <v/>
      </c>
      <c r="Z42" s="26" t="str">
        <f aca="false">IF(AND($J42&lt;=Z$6+6,$K42&gt;=Z$6),IF($G42="Milestone","M",IF($G42="Summary","S","T")),"")</f>
        <v/>
      </c>
      <c r="AA42" s="26" t="str">
        <f aca="false">IF(AND($J42&lt;=AA$6+6,$K42&gt;=AA$6),IF($G42="Milestone","M",IF($G42="Summary","S","T")),"")</f>
        <v/>
      </c>
      <c r="AB42" s="26" t="str">
        <f aca="false">IF(AND($J42&lt;=AB$6+6,$K42&gt;=AB$6),IF($G42="Milestone","M",IF($G42="Summary","S","T")),"")</f>
        <v/>
      </c>
      <c r="AC42" s="26" t="str">
        <f aca="false">IF(AND($J42&lt;=AC$6+6,$K42&gt;=AC$6),IF($G42="Milestone","M",IF($G42="Summary","S","T")),"")</f>
        <v/>
      </c>
      <c r="AD42" s="26" t="str">
        <f aca="false">IF(AND($J42&lt;=AD$6+6,$K42&gt;=AD$6),IF($G42="Milestone","M",IF($G42="Summary","S","T")),"")</f>
        <v/>
      </c>
      <c r="AE42" s="26" t="str">
        <f aca="false">IF(AND($J42&lt;=AE$6+6,$K42&gt;=AE$6),IF($G42="Milestone","M",IF($G42="Summary","S","T")),"")</f>
        <v>T</v>
      </c>
      <c r="AF42" s="26" t="str">
        <f aca="false">IF(AND($J42&lt;=AF$6+6,$K42&gt;=AF$6),IF($G42="Milestone","M",IF($G42="Summary","S","T")),"")</f>
        <v/>
      </c>
      <c r="AG42" s="26" t="str">
        <f aca="false">IF(AND($J42&lt;=AG$6+6,$K42&gt;=AG$6),IF($G42="Milestone","M",IF($G42="Summary","S","T")),"")</f>
        <v/>
      </c>
      <c r="AH42" s="26" t="str">
        <f aca="false">IF(AND($J42&lt;=AH$6+6,$K42&gt;=AH$6),IF($G42="Milestone","M",IF($G42="Summary","S","T")),"")</f>
        <v/>
      </c>
      <c r="AI42" s="26" t="str">
        <f aca="false">IF(AND($J42&lt;=AI$6+6,$K42&gt;=AI$6),IF($G42="Milestone","M",IF($G42="Summary","S","T")),"")</f>
        <v/>
      </c>
      <c r="AJ42" s="26" t="str">
        <f aca="false">IF(AND($J42&lt;=AJ$6+6,$K42&gt;=AJ$6),IF($G42="Milestone","M",IF($G42="Summary","S","T")),"")</f>
        <v/>
      </c>
      <c r="AK42" s="26" t="str">
        <f aca="false">IF(AND($J42&lt;=AK$6+6,$K42&gt;=AK$6),IF($G42="Milestone","M",IF($G42="Summary","S","T")),"")</f>
        <v/>
      </c>
      <c r="AL42" s="26" t="str">
        <f aca="false">IF(AND($J42&lt;=AL$6+6,$K42&gt;=AL$6),IF($G42="Milestone","M",IF($G42="Summary","S","T")),"")</f>
        <v/>
      </c>
      <c r="AM42" s="26" t="str">
        <f aca="false">IF(AND($J42&lt;=AM$6+6,$K42&gt;=AM$6),IF($G42="Milestone","M",IF($G42="Summary","S","T")),"")</f>
        <v/>
      </c>
      <c r="AN42" s="26" t="str">
        <f aca="false">IF(AND($J42&lt;=AN$6+6,$K42&gt;=AN$6),IF($G42="Milestone","M",IF($G42="Summary","S","T")),"")</f>
        <v/>
      </c>
      <c r="AO42" s="26" t="str">
        <f aca="false">IF(AND($J42&lt;=AO$6+6,$K42&gt;=AO$6),IF($G42="Milestone","M",IF($G42="Summary","S","T")),"")</f>
        <v/>
      </c>
      <c r="AP42" s="26" t="str">
        <f aca="false">IF(AND($J42&lt;=AP$6+6,$K42&gt;=AP$6),IF($G42="Milestone","M",IF($G42="Summary","S","T")),"")</f>
        <v/>
      </c>
    </row>
    <row r="43" customFormat="false" ht="28.35" hidden="false" customHeight="false" outlineLevel="0" collapsed="false">
      <c r="A43" s="27" t="n">
        <v>37</v>
      </c>
      <c r="B43" s="27" t="s">
        <v>266</v>
      </c>
      <c r="C43" s="27" t="n">
        <v>2</v>
      </c>
      <c r="D43" s="4" t="s">
        <v>230</v>
      </c>
      <c r="E43" s="28" t="s">
        <v>267</v>
      </c>
      <c r="F43" s="4" t="s">
        <v>268</v>
      </c>
      <c r="G43" s="27" t="s">
        <v>111</v>
      </c>
      <c r="H43" s="4" t="s">
        <v>233</v>
      </c>
      <c r="I43" s="29"/>
      <c r="J43" s="30" t="n">
        <v>46412</v>
      </c>
      <c r="K43" s="30" t="n">
        <v>46416</v>
      </c>
      <c r="L43" s="27" t="n">
        <f aca="false">IF(G43="Milestone",0,NETWORKDAYS(J43,K43,Settings!$B$20:$B$40))</f>
        <v>5</v>
      </c>
      <c r="M43" s="27" t="s">
        <v>269</v>
      </c>
      <c r="N43" s="28" t="s">
        <v>258</v>
      </c>
      <c r="O43" s="31" t="s">
        <v>113</v>
      </c>
      <c r="P43" s="32" t="n">
        <v>0</v>
      </c>
      <c r="Q43" s="33"/>
      <c r="R43" s="34" t="str">
        <f aca="false">IF(O43="Complete","Done",IF(AND(K43&gt;$J$3,E43&lt;&gt;"Hypercare"),"Past deadline",IF($C$3&gt;K43,"Overdue",IF(AND($C$3&gt;=J43,P43=0),"Start due","On plan"))))</f>
        <v>On plan</v>
      </c>
      <c r="S43" s="4" t="s">
        <v>270</v>
      </c>
      <c r="T43" s="35"/>
      <c r="U43" s="26" t="str">
        <f aca="false">IF(AND($J43&lt;=U$6+6,$K43&gt;=U$6),IF($G43="Milestone","M",IF($G43="Summary","S","T")),"")</f>
        <v/>
      </c>
      <c r="V43" s="26" t="str">
        <f aca="false">IF(AND($J43&lt;=V$6+6,$K43&gt;=V$6),IF($G43="Milestone","M",IF($G43="Summary","S","T")),"")</f>
        <v/>
      </c>
      <c r="W43" s="26" t="str">
        <f aca="false">IF(AND($J43&lt;=W$6+6,$K43&gt;=W$6),IF($G43="Milestone","M",IF($G43="Summary","S","T")),"")</f>
        <v/>
      </c>
      <c r="X43" s="26" t="str">
        <f aca="false">IF(AND($J43&lt;=X$6+6,$K43&gt;=X$6),IF($G43="Milestone","M",IF($G43="Summary","S","T")),"")</f>
        <v/>
      </c>
      <c r="Y43" s="26" t="str">
        <f aca="false">IF(AND($J43&lt;=Y$6+6,$K43&gt;=Y$6),IF($G43="Milestone","M",IF($G43="Summary","S","T")),"")</f>
        <v/>
      </c>
      <c r="Z43" s="26" t="str">
        <f aca="false">IF(AND($J43&lt;=Z$6+6,$K43&gt;=Z$6),IF($G43="Milestone","M",IF($G43="Summary","S","T")),"")</f>
        <v/>
      </c>
      <c r="AA43" s="26" t="str">
        <f aca="false">IF(AND($J43&lt;=AA$6+6,$K43&gt;=AA$6),IF($G43="Milestone","M",IF($G43="Summary","S","T")),"")</f>
        <v/>
      </c>
      <c r="AB43" s="26" t="str">
        <f aca="false">IF(AND($J43&lt;=AB$6+6,$K43&gt;=AB$6),IF($G43="Milestone","M",IF($G43="Summary","S","T")),"")</f>
        <v/>
      </c>
      <c r="AC43" s="26" t="str">
        <f aca="false">IF(AND($J43&lt;=AC$6+6,$K43&gt;=AC$6),IF($G43="Milestone","M",IF($G43="Summary","S","T")),"")</f>
        <v/>
      </c>
      <c r="AD43" s="26" t="str">
        <f aca="false">IF(AND($J43&lt;=AD$6+6,$K43&gt;=AD$6),IF($G43="Milestone","M",IF($G43="Summary","S","T")),"")</f>
        <v/>
      </c>
      <c r="AE43" s="26" t="str">
        <f aca="false">IF(AND($J43&lt;=AE$6+6,$K43&gt;=AE$6),IF($G43="Milestone","M",IF($G43="Summary","S","T")),"")</f>
        <v/>
      </c>
      <c r="AF43" s="26" t="str">
        <f aca="false">IF(AND($J43&lt;=AF$6+6,$K43&gt;=AF$6),IF($G43="Milestone","M",IF($G43="Summary","S","T")),"")</f>
        <v/>
      </c>
      <c r="AG43" s="26" t="str">
        <f aca="false">IF(AND($J43&lt;=AG$6+6,$K43&gt;=AG$6),IF($G43="Milestone","M",IF($G43="Summary","S","T")),"")</f>
        <v/>
      </c>
      <c r="AH43" s="26" t="str">
        <f aca="false">IF(AND($J43&lt;=AH$6+6,$K43&gt;=AH$6),IF($G43="Milestone","M",IF($G43="Summary","S","T")),"")</f>
        <v/>
      </c>
      <c r="AI43" s="26" t="str">
        <f aca="false">IF(AND($J43&lt;=AI$6+6,$K43&gt;=AI$6),IF($G43="Milestone","M",IF($G43="Summary","S","T")),"")</f>
        <v/>
      </c>
      <c r="AJ43" s="26" t="str">
        <f aca="false">IF(AND($J43&lt;=AJ$6+6,$K43&gt;=AJ$6),IF($G43="Milestone","M",IF($G43="Summary","S","T")),"")</f>
        <v/>
      </c>
      <c r="AK43" s="26" t="str">
        <f aca="false">IF(AND($J43&lt;=AK$6+6,$K43&gt;=AK$6),IF($G43="Milestone","M",IF($G43="Summary","S","T")),"")</f>
        <v>T</v>
      </c>
      <c r="AL43" s="26" t="str">
        <f aca="false">IF(AND($J43&lt;=AL$6+6,$K43&gt;=AL$6),IF($G43="Milestone","M",IF($G43="Summary","S","T")),"")</f>
        <v/>
      </c>
      <c r="AM43" s="26" t="str">
        <f aca="false">IF(AND($J43&lt;=AM$6+6,$K43&gt;=AM$6),IF($G43="Milestone","M",IF($G43="Summary","S","T")),"")</f>
        <v/>
      </c>
      <c r="AN43" s="26" t="str">
        <f aca="false">IF(AND($J43&lt;=AN$6+6,$K43&gt;=AN$6),IF($G43="Milestone","M",IF($G43="Summary","S","T")),"")</f>
        <v/>
      </c>
      <c r="AO43" s="26" t="str">
        <f aca="false">IF(AND($J43&lt;=AO$6+6,$K43&gt;=AO$6),IF($G43="Milestone","M",IF($G43="Summary","S","T")),"")</f>
        <v/>
      </c>
      <c r="AP43" s="26" t="str">
        <f aca="false">IF(AND($J43&lt;=AP$6+6,$K43&gt;=AP$6),IF($G43="Milestone","M",IF($G43="Summary","S","T")),"")</f>
        <v/>
      </c>
    </row>
    <row r="44" customFormat="false" ht="23.85" hidden="false" customHeight="false" outlineLevel="0" collapsed="false">
      <c r="A44" s="22" t="n">
        <v>38</v>
      </c>
      <c r="B44" s="22" t="s">
        <v>271</v>
      </c>
      <c r="C44" s="22" t="n">
        <v>1</v>
      </c>
      <c r="D44" s="3" t="s">
        <v>272</v>
      </c>
      <c r="E44" s="23" t="s">
        <v>106</v>
      </c>
      <c r="F44" s="3" t="s">
        <v>272</v>
      </c>
      <c r="G44" s="22" t="s">
        <v>107</v>
      </c>
      <c r="H44" s="3"/>
      <c r="I44" s="23"/>
      <c r="J44" s="24" t="n">
        <f aca="false">MIN(J45:J57)</f>
        <v>46302</v>
      </c>
      <c r="K44" s="24" t="n">
        <f aca="false">MAX(K45:K57)</f>
        <v>46416</v>
      </c>
      <c r="L44" s="22" t="n">
        <f aca="false">SUM(L45:L57)</f>
        <v>95</v>
      </c>
      <c r="M44" s="22"/>
      <c r="N44" s="23"/>
      <c r="O44" s="22" t="str">
        <f aca="false">IF(P44&gt;=1,"Complete",IF(P44&gt;0,"In progress","Not started"))</f>
        <v>Not started</v>
      </c>
      <c r="P44" s="25" t="n">
        <f aca="false">IFERROR(SUMPRODUCT(P45:P57,L45:L57)/SUM(L45:L57),0)</f>
        <v>0</v>
      </c>
      <c r="Q44" s="24"/>
      <c r="R44" s="23" t="str">
        <f aca="false">IF(COUNTIF(R45:R57,"Past deadline")&gt;0,"Has past-deadline tasks",IF(COUNTIF(R45:R57,"Overdue")&gt;0,"Has overdue tasks",IF(P44&gt;=1,"Done","On plan")))</f>
        <v>On plan</v>
      </c>
      <c r="S44" s="3"/>
      <c r="T44" s="3"/>
      <c r="U44" s="26" t="str">
        <f aca="false">IF(AND($J44&lt;=U$6+6,$K44&gt;=U$6),IF($G44="Milestone","M",IF($G44="Summary","S","T")),"")</f>
        <v>S</v>
      </c>
      <c r="V44" s="26" t="str">
        <f aca="false">IF(AND($J44&lt;=V$6+6,$K44&gt;=V$6),IF($G44="Milestone","M",IF($G44="Summary","S","T")),"")</f>
        <v>S</v>
      </c>
      <c r="W44" s="26" t="str">
        <f aca="false">IF(AND($J44&lt;=W$6+6,$K44&gt;=W$6),IF($G44="Milestone","M",IF($G44="Summary","S","T")),"")</f>
        <v>S</v>
      </c>
      <c r="X44" s="26" t="str">
        <f aca="false">IF(AND($J44&lt;=X$6+6,$K44&gt;=X$6),IF($G44="Milestone","M",IF($G44="Summary","S","T")),"")</f>
        <v>S</v>
      </c>
      <c r="Y44" s="26" t="str">
        <f aca="false">IF(AND($J44&lt;=Y$6+6,$K44&gt;=Y$6),IF($G44="Milestone","M",IF($G44="Summary","S","T")),"")</f>
        <v>S</v>
      </c>
      <c r="Z44" s="26" t="str">
        <f aca="false">IF(AND($J44&lt;=Z$6+6,$K44&gt;=Z$6),IF($G44="Milestone","M",IF($G44="Summary","S","T")),"")</f>
        <v>S</v>
      </c>
      <c r="AA44" s="26" t="str">
        <f aca="false">IF(AND($J44&lt;=AA$6+6,$K44&gt;=AA$6),IF($G44="Milestone","M",IF($G44="Summary","S","T")),"")</f>
        <v>S</v>
      </c>
      <c r="AB44" s="26" t="str">
        <f aca="false">IF(AND($J44&lt;=AB$6+6,$K44&gt;=AB$6),IF($G44="Milestone","M",IF($G44="Summary","S","T")),"")</f>
        <v>S</v>
      </c>
      <c r="AC44" s="26" t="str">
        <f aca="false">IF(AND($J44&lt;=AC$6+6,$K44&gt;=AC$6),IF($G44="Milestone","M",IF($G44="Summary","S","T")),"")</f>
        <v>S</v>
      </c>
      <c r="AD44" s="26" t="str">
        <f aca="false">IF(AND($J44&lt;=AD$6+6,$K44&gt;=AD$6),IF($G44="Milestone","M",IF($G44="Summary","S","T")),"")</f>
        <v>S</v>
      </c>
      <c r="AE44" s="26" t="str">
        <f aca="false">IF(AND($J44&lt;=AE$6+6,$K44&gt;=AE$6),IF($G44="Milestone","M",IF($G44="Summary","S","T")),"")</f>
        <v>S</v>
      </c>
      <c r="AF44" s="26" t="str">
        <f aca="false">IF(AND($J44&lt;=AF$6+6,$K44&gt;=AF$6),IF($G44="Milestone","M",IF($G44="Summary","S","T")),"")</f>
        <v>S</v>
      </c>
      <c r="AG44" s="26" t="str">
        <f aca="false">IF(AND($J44&lt;=AG$6+6,$K44&gt;=AG$6),IF($G44="Milestone","M",IF($G44="Summary","S","T")),"")</f>
        <v>S</v>
      </c>
      <c r="AH44" s="26" t="str">
        <f aca="false">IF(AND($J44&lt;=AH$6+6,$K44&gt;=AH$6),IF($G44="Milestone","M",IF($G44="Summary","S","T")),"")</f>
        <v>S</v>
      </c>
      <c r="AI44" s="26" t="str">
        <f aca="false">IF(AND($J44&lt;=AI$6+6,$K44&gt;=AI$6),IF($G44="Milestone","M",IF($G44="Summary","S","T")),"")</f>
        <v>S</v>
      </c>
      <c r="AJ44" s="26" t="str">
        <f aca="false">IF(AND($J44&lt;=AJ$6+6,$K44&gt;=AJ$6),IF($G44="Milestone","M",IF($G44="Summary","S","T")),"")</f>
        <v>S</v>
      </c>
      <c r="AK44" s="26" t="str">
        <f aca="false">IF(AND($J44&lt;=AK$6+6,$K44&gt;=AK$6),IF($G44="Milestone","M",IF($G44="Summary","S","T")),"")</f>
        <v>S</v>
      </c>
      <c r="AL44" s="26" t="str">
        <f aca="false">IF(AND($J44&lt;=AL$6+6,$K44&gt;=AL$6),IF($G44="Milestone","M",IF($G44="Summary","S","T")),"")</f>
        <v/>
      </c>
      <c r="AM44" s="26" t="str">
        <f aca="false">IF(AND($J44&lt;=AM$6+6,$K44&gt;=AM$6),IF($G44="Milestone","M",IF($G44="Summary","S","T")),"")</f>
        <v/>
      </c>
      <c r="AN44" s="26" t="str">
        <f aca="false">IF(AND($J44&lt;=AN$6+6,$K44&gt;=AN$6),IF($G44="Milestone","M",IF($G44="Summary","S","T")),"")</f>
        <v/>
      </c>
      <c r="AO44" s="26" t="str">
        <f aca="false">IF(AND($J44&lt;=AO$6+6,$K44&gt;=AO$6),IF($G44="Milestone","M",IF($G44="Summary","S","T")),"")</f>
        <v/>
      </c>
      <c r="AP44" s="26" t="str">
        <f aca="false">IF(AND($J44&lt;=AP$6+6,$K44&gt;=AP$6),IF($G44="Milestone","M",IF($G44="Summary","S","T")),"")</f>
        <v/>
      </c>
    </row>
    <row r="45" customFormat="false" ht="28.35" hidden="false" customHeight="false" outlineLevel="0" collapsed="false">
      <c r="A45" s="27" t="n">
        <v>39</v>
      </c>
      <c r="B45" s="27" t="s">
        <v>273</v>
      </c>
      <c r="C45" s="27" t="n">
        <v>2</v>
      </c>
      <c r="D45" s="4" t="s">
        <v>272</v>
      </c>
      <c r="E45" s="28" t="s">
        <v>109</v>
      </c>
      <c r="F45" s="4" t="s">
        <v>274</v>
      </c>
      <c r="G45" s="27" t="s">
        <v>111</v>
      </c>
      <c r="H45" s="4" t="s">
        <v>275</v>
      </c>
      <c r="I45" s="29"/>
      <c r="J45" s="30" t="n">
        <v>46302</v>
      </c>
      <c r="K45" s="30" t="n">
        <v>46311</v>
      </c>
      <c r="L45" s="27" t="n">
        <f aca="false">IF(G45="Milestone",0,NETWORKDAYS(J45,K45,Settings!$B$20:$B$40))</f>
        <v>8</v>
      </c>
      <c r="M45" s="27" t="s">
        <v>237</v>
      </c>
      <c r="N45" s="28" t="s">
        <v>231</v>
      </c>
      <c r="O45" s="31" t="s">
        <v>113</v>
      </c>
      <c r="P45" s="32" t="n">
        <v>0</v>
      </c>
      <c r="Q45" s="33"/>
      <c r="R45" s="34" t="str">
        <f aca="false">IF(O45="Complete","Done",IF(AND(K45&gt;$J$3,E45&lt;&gt;"Hypercare"),"Past deadline",IF($C$3&gt;K45,"Overdue",IF(AND($C$3&gt;=J45,P45=0),"Start due","On plan"))))</f>
        <v>On plan</v>
      </c>
      <c r="S45" s="4" t="s">
        <v>276</v>
      </c>
      <c r="T45" s="35"/>
      <c r="U45" s="26" t="str">
        <f aca="false">IF(AND($J45&lt;=U$6+6,$K45&gt;=U$6),IF($G45="Milestone","M",IF($G45="Summary","S","T")),"")</f>
        <v>T</v>
      </c>
      <c r="V45" s="26" t="str">
        <f aca="false">IF(AND($J45&lt;=V$6+6,$K45&gt;=V$6),IF($G45="Milestone","M",IF($G45="Summary","S","T")),"")</f>
        <v>T</v>
      </c>
      <c r="W45" s="26" t="str">
        <f aca="false">IF(AND($J45&lt;=W$6+6,$K45&gt;=W$6),IF($G45="Milestone","M",IF($G45="Summary","S","T")),"")</f>
        <v/>
      </c>
      <c r="X45" s="26" t="str">
        <f aca="false">IF(AND($J45&lt;=X$6+6,$K45&gt;=X$6),IF($G45="Milestone","M",IF($G45="Summary","S","T")),"")</f>
        <v/>
      </c>
      <c r="Y45" s="26" t="str">
        <f aca="false">IF(AND($J45&lt;=Y$6+6,$K45&gt;=Y$6),IF($G45="Milestone","M",IF($G45="Summary","S","T")),"")</f>
        <v/>
      </c>
      <c r="Z45" s="26" t="str">
        <f aca="false">IF(AND($J45&lt;=Z$6+6,$K45&gt;=Z$6),IF($G45="Milestone","M",IF($G45="Summary","S","T")),"")</f>
        <v/>
      </c>
      <c r="AA45" s="26" t="str">
        <f aca="false">IF(AND($J45&lt;=AA$6+6,$K45&gt;=AA$6),IF($G45="Milestone","M",IF($G45="Summary","S","T")),"")</f>
        <v/>
      </c>
      <c r="AB45" s="26" t="str">
        <f aca="false">IF(AND($J45&lt;=AB$6+6,$K45&gt;=AB$6),IF($G45="Milestone","M",IF($G45="Summary","S","T")),"")</f>
        <v/>
      </c>
      <c r="AC45" s="26" t="str">
        <f aca="false">IF(AND($J45&lt;=AC$6+6,$K45&gt;=AC$6),IF($G45="Milestone","M",IF($G45="Summary","S","T")),"")</f>
        <v/>
      </c>
      <c r="AD45" s="26" t="str">
        <f aca="false">IF(AND($J45&lt;=AD$6+6,$K45&gt;=AD$6),IF($G45="Milestone","M",IF($G45="Summary","S","T")),"")</f>
        <v/>
      </c>
      <c r="AE45" s="26" t="str">
        <f aca="false">IF(AND($J45&lt;=AE$6+6,$K45&gt;=AE$6),IF($G45="Milestone","M",IF($G45="Summary","S","T")),"")</f>
        <v/>
      </c>
      <c r="AF45" s="26" t="str">
        <f aca="false">IF(AND($J45&lt;=AF$6+6,$K45&gt;=AF$6),IF($G45="Milestone","M",IF($G45="Summary","S","T")),"")</f>
        <v/>
      </c>
      <c r="AG45" s="26" t="str">
        <f aca="false">IF(AND($J45&lt;=AG$6+6,$K45&gt;=AG$6),IF($G45="Milestone","M",IF($G45="Summary","S","T")),"")</f>
        <v/>
      </c>
      <c r="AH45" s="26" t="str">
        <f aca="false">IF(AND($J45&lt;=AH$6+6,$K45&gt;=AH$6),IF($G45="Milestone","M",IF($G45="Summary","S","T")),"")</f>
        <v/>
      </c>
      <c r="AI45" s="26" t="str">
        <f aca="false">IF(AND($J45&lt;=AI$6+6,$K45&gt;=AI$6),IF($G45="Milestone","M",IF($G45="Summary","S","T")),"")</f>
        <v/>
      </c>
      <c r="AJ45" s="26" t="str">
        <f aca="false">IF(AND($J45&lt;=AJ$6+6,$K45&gt;=AJ$6),IF($G45="Milestone","M",IF($G45="Summary","S","T")),"")</f>
        <v/>
      </c>
      <c r="AK45" s="26" t="str">
        <f aca="false">IF(AND($J45&lt;=AK$6+6,$K45&gt;=AK$6),IF($G45="Milestone","M",IF($G45="Summary","S","T")),"")</f>
        <v/>
      </c>
      <c r="AL45" s="26" t="str">
        <f aca="false">IF(AND($J45&lt;=AL$6+6,$K45&gt;=AL$6),IF($G45="Milestone","M",IF($G45="Summary","S","T")),"")</f>
        <v/>
      </c>
      <c r="AM45" s="26" t="str">
        <f aca="false">IF(AND($J45&lt;=AM$6+6,$K45&gt;=AM$6),IF($G45="Milestone","M",IF($G45="Summary","S","T")),"")</f>
        <v/>
      </c>
      <c r="AN45" s="26" t="str">
        <f aca="false">IF(AND($J45&lt;=AN$6+6,$K45&gt;=AN$6),IF($G45="Milestone","M",IF($G45="Summary","S","T")),"")</f>
        <v/>
      </c>
      <c r="AO45" s="26" t="str">
        <f aca="false">IF(AND($J45&lt;=AO$6+6,$K45&gt;=AO$6),IF($G45="Milestone","M",IF($G45="Summary","S","T")),"")</f>
        <v/>
      </c>
      <c r="AP45" s="26" t="str">
        <f aca="false">IF(AND($J45&lt;=AP$6+6,$K45&gt;=AP$6),IF($G45="Milestone","M",IF($G45="Summary","S","T")),"")</f>
        <v/>
      </c>
    </row>
    <row r="46" customFormat="false" ht="28.35" hidden="false" customHeight="false" outlineLevel="0" collapsed="false">
      <c r="A46" s="27" t="n">
        <v>40</v>
      </c>
      <c r="B46" s="27" t="s">
        <v>277</v>
      </c>
      <c r="C46" s="27" t="n">
        <v>2</v>
      </c>
      <c r="D46" s="4" t="s">
        <v>272</v>
      </c>
      <c r="E46" s="28" t="s">
        <v>109</v>
      </c>
      <c r="F46" s="4" t="s">
        <v>278</v>
      </c>
      <c r="G46" s="27" t="s">
        <v>111</v>
      </c>
      <c r="H46" s="4" t="s">
        <v>275</v>
      </c>
      <c r="I46" s="29"/>
      <c r="J46" s="30" t="n">
        <v>46311</v>
      </c>
      <c r="K46" s="30" t="n">
        <v>46316</v>
      </c>
      <c r="L46" s="27" t="n">
        <f aca="false">IF(G46="Milestone",0,NETWORKDAYS(J46,K46,Settings!$B$20:$B$40))</f>
        <v>4</v>
      </c>
      <c r="M46" s="27" t="s">
        <v>279</v>
      </c>
      <c r="N46" s="28" t="s">
        <v>273</v>
      </c>
      <c r="O46" s="31" t="s">
        <v>113</v>
      </c>
      <c r="P46" s="32" t="n">
        <v>0</v>
      </c>
      <c r="Q46" s="33"/>
      <c r="R46" s="34" t="str">
        <f aca="false">IF(O46="Complete","Done",IF(AND(K46&gt;$J$3,E46&lt;&gt;"Hypercare"),"Past deadline",IF($C$3&gt;K46,"Overdue",IF(AND($C$3&gt;=J46,P46=0),"Start due","On plan"))))</f>
        <v>On plan</v>
      </c>
      <c r="S46" s="4" t="s">
        <v>280</v>
      </c>
      <c r="T46" s="35"/>
      <c r="U46" s="26" t="str">
        <f aca="false">IF(AND($J46&lt;=U$6+6,$K46&gt;=U$6),IF($G46="Milestone","M",IF($G46="Summary","S","T")),"")</f>
        <v/>
      </c>
      <c r="V46" s="26" t="str">
        <f aca="false">IF(AND($J46&lt;=V$6+6,$K46&gt;=V$6),IF($G46="Milestone","M",IF($G46="Summary","S","T")),"")</f>
        <v>T</v>
      </c>
      <c r="W46" s="26" t="str">
        <f aca="false">IF(AND($J46&lt;=W$6+6,$K46&gt;=W$6),IF($G46="Milestone","M",IF($G46="Summary","S","T")),"")</f>
        <v>T</v>
      </c>
      <c r="X46" s="26" t="str">
        <f aca="false">IF(AND($J46&lt;=X$6+6,$K46&gt;=X$6),IF($G46="Milestone","M",IF($G46="Summary","S","T")),"")</f>
        <v/>
      </c>
      <c r="Y46" s="26" t="str">
        <f aca="false">IF(AND($J46&lt;=Y$6+6,$K46&gt;=Y$6),IF($G46="Milestone","M",IF($G46="Summary","S","T")),"")</f>
        <v/>
      </c>
      <c r="Z46" s="26" t="str">
        <f aca="false">IF(AND($J46&lt;=Z$6+6,$K46&gt;=Z$6),IF($G46="Milestone","M",IF($G46="Summary","S","T")),"")</f>
        <v/>
      </c>
      <c r="AA46" s="26" t="str">
        <f aca="false">IF(AND($J46&lt;=AA$6+6,$K46&gt;=AA$6),IF($G46="Milestone","M",IF($G46="Summary","S","T")),"")</f>
        <v/>
      </c>
      <c r="AB46" s="26" t="str">
        <f aca="false">IF(AND($J46&lt;=AB$6+6,$K46&gt;=AB$6),IF($G46="Milestone","M",IF($G46="Summary","S","T")),"")</f>
        <v/>
      </c>
      <c r="AC46" s="26" t="str">
        <f aca="false">IF(AND($J46&lt;=AC$6+6,$K46&gt;=AC$6),IF($G46="Milestone","M",IF($G46="Summary","S","T")),"")</f>
        <v/>
      </c>
      <c r="AD46" s="26" t="str">
        <f aca="false">IF(AND($J46&lt;=AD$6+6,$K46&gt;=AD$6),IF($G46="Milestone","M",IF($G46="Summary","S","T")),"")</f>
        <v/>
      </c>
      <c r="AE46" s="26" t="str">
        <f aca="false">IF(AND($J46&lt;=AE$6+6,$K46&gt;=AE$6),IF($G46="Milestone","M",IF($G46="Summary","S","T")),"")</f>
        <v/>
      </c>
      <c r="AF46" s="26" t="str">
        <f aca="false">IF(AND($J46&lt;=AF$6+6,$K46&gt;=AF$6),IF($G46="Milestone","M",IF($G46="Summary","S","T")),"")</f>
        <v/>
      </c>
      <c r="AG46" s="26" t="str">
        <f aca="false">IF(AND($J46&lt;=AG$6+6,$K46&gt;=AG$6),IF($G46="Milestone","M",IF($G46="Summary","S","T")),"")</f>
        <v/>
      </c>
      <c r="AH46" s="26" t="str">
        <f aca="false">IF(AND($J46&lt;=AH$6+6,$K46&gt;=AH$6),IF($G46="Milestone","M",IF($G46="Summary","S","T")),"")</f>
        <v/>
      </c>
      <c r="AI46" s="26" t="str">
        <f aca="false">IF(AND($J46&lt;=AI$6+6,$K46&gt;=AI$6),IF($G46="Milestone","M",IF($G46="Summary","S","T")),"")</f>
        <v/>
      </c>
      <c r="AJ46" s="26" t="str">
        <f aca="false">IF(AND($J46&lt;=AJ$6+6,$K46&gt;=AJ$6),IF($G46="Milestone","M",IF($G46="Summary","S","T")),"")</f>
        <v/>
      </c>
      <c r="AK46" s="26" t="str">
        <f aca="false">IF(AND($J46&lt;=AK$6+6,$K46&gt;=AK$6),IF($G46="Milestone","M",IF($G46="Summary","S","T")),"")</f>
        <v/>
      </c>
      <c r="AL46" s="26" t="str">
        <f aca="false">IF(AND($J46&lt;=AL$6+6,$K46&gt;=AL$6),IF($G46="Milestone","M",IF($G46="Summary","S","T")),"")</f>
        <v/>
      </c>
      <c r="AM46" s="26" t="str">
        <f aca="false">IF(AND($J46&lt;=AM$6+6,$K46&gt;=AM$6),IF($G46="Milestone","M",IF($G46="Summary","S","T")),"")</f>
        <v/>
      </c>
      <c r="AN46" s="26" t="str">
        <f aca="false">IF(AND($J46&lt;=AN$6+6,$K46&gt;=AN$6),IF($G46="Milestone","M",IF($G46="Summary","S","T")),"")</f>
        <v/>
      </c>
      <c r="AO46" s="26" t="str">
        <f aca="false">IF(AND($J46&lt;=AO$6+6,$K46&gt;=AO$6),IF($G46="Milestone","M",IF($G46="Summary","S","T")),"")</f>
        <v/>
      </c>
      <c r="AP46" s="26" t="str">
        <f aca="false">IF(AND($J46&lt;=AP$6+6,$K46&gt;=AP$6),IF($G46="Milestone","M",IF($G46="Summary","S","T")),"")</f>
        <v/>
      </c>
    </row>
    <row r="47" customFormat="false" ht="28.35" hidden="false" customHeight="false" outlineLevel="0" collapsed="false">
      <c r="A47" s="27" t="n">
        <v>41</v>
      </c>
      <c r="B47" s="27" t="s">
        <v>281</v>
      </c>
      <c r="C47" s="27" t="n">
        <v>2</v>
      </c>
      <c r="D47" s="4" t="s">
        <v>272</v>
      </c>
      <c r="E47" s="28" t="s">
        <v>142</v>
      </c>
      <c r="F47" s="4" t="s">
        <v>282</v>
      </c>
      <c r="G47" s="27" t="s">
        <v>111</v>
      </c>
      <c r="H47" s="4" t="s">
        <v>275</v>
      </c>
      <c r="I47" s="29"/>
      <c r="J47" s="30" t="n">
        <v>46342</v>
      </c>
      <c r="K47" s="30" t="n">
        <v>46344</v>
      </c>
      <c r="L47" s="27" t="n">
        <f aca="false">IF(G47="Milestone",0,NETWORKDAYS(J47,K47,Settings!$B$20:$B$40))</f>
        <v>3</v>
      </c>
      <c r="M47" s="27" t="s">
        <v>283</v>
      </c>
      <c r="N47" s="28" t="s">
        <v>284</v>
      </c>
      <c r="O47" s="31" t="s">
        <v>113</v>
      </c>
      <c r="P47" s="32" t="n">
        <v>0</v>
      </c>
      <c r="Q47" s="33"/>
      <c r="R47" s="34" t="str">
        <f aca="false">IF(O47="Complete","Done",IF(AND(K47&gt;$J$3,E47&lt;&gt;"Hypercare"),"Past deadline",IF($C$3&gt;K47,"Overdue",IF(AND($C$3&gt;=J47,P47=0),"Start due","On plan"))))</f>
        <v>On plan</v>
      </c>
      <c r="S47" s="4" t="s">
        <v>285</v>
      </c>
      <c r="T47" s="35"/>
      <c r="U47" s="26" t="str">
        <f aca="false">IF(AND($J47&lt;=U$6+6,$K47&gt;=U$6),IF($G47="Milestone","M",IF($G47="Summary","S","T")),"")</f>
        <v/>
      </c>
      <c r="V47" s="26" t="str">
        <f aca="false">IF(AND($J47&lt;=V$6+6,$K47&gt;=V$6),IF($G47="Milestone","M",IF($G47="Summary","S","T")),"")</f>
        <v/>
      </c>
      <c r="W47" s="26" t="str">
        <f aca="false">IF(AND($J47&lt;=W$6+6,$K47&gt;=W$6),IF($G47="Milestone","M",IF($G47="Summary","S","T")),"")</f>
        <v/>
      </c>
      <c r="X47" s="26" t="str">
        <f aca="false">IF(AND($J47&lt;=X$6+6,$K47&gt;=X$6),IF($G47="Milestone","M",IF($G47="Summary","S","T")),"")</f>
        <v/>
      </c>
      <c r="Y47" s="26" t="str">
        <f aca="false">IF(AND($J47&lt;=Y$6+6,$K47&gt;=Y$6),IF($G47="Milestone","M",IF($G47="Summary","S","T")),"")</f>
        <v/>
      </c>
      <c r="Z47" s="26" t="str">
        <f aca="false">IF(AND($J47&lt;=Z$6+6,$K47&gt;=Z$6),IF($G47="Milestone","M",IF($G47="Summary","S","T")),"")</f>
        <v/>
      </c>
      <c r="AA47" s="26" t="str">
        <f aca="false">IF(AND($J47&lt;=AA$6+6,$K47&gt;=AA$6),IF($G47="Milestone","M",IF($G47="Summary","S","T")),"")</f>
        <v>T</v>
      </c>
      <c r="AB47" s="26" t="str">
        <f aca="false">IF(AND($J47&lt;=AB$6+6,$K47&gt;=AB$6),IF($G47="Milestone","M",IF($G47="Summary","S","T")),"")</f>
        <v/>
      </c>
      <c r="AC47" s="26" t="str">
        <f aca="false">IF(AND($J47&lt;=AC$6+6,$K47&gt;=AC$6),IF($G47="Milestone","M",IF($G47="Summary","S","T")),"")</f>
        <v/>
      </c>
      <c r="AD47" s="26" t="str">
        <f aca="false">IF(AND($J47&lt;=AD$6+6,$K47&gt;=AD$6),IF($G47="Milestone","M",IF($G47="Summary","S","T")),"")</f>
        <v/>
      </c>
      <c r="AE47" s="26" t="str">
        <f aca="false">IF(AND($J47&lt;=AE$6+6,$K47&gt;=AE$6),IF($G47="Milestone","M",IF($G47="Summary","S","T")),"")</f>
        <v/>
      </c>
      <c r="AF47" s="26" t="str">
        <f aca="false">IF(AND($J47&lt;=AF$6+6,$K47&gt;=AF$6),IF($G47="Milestone","M",IF($G47="Summary","S","T")),"")</f>
        <v/>
      </c>
      <c r="AG47" s="26" t="str">
        <f aca="false">IF(AND($J47&lt;=AG$6+6,$K47&gt;=AG$6),IF($G47="Milestone","M",IF($G47="Summary","S","T")),"")</f>
        <v/>
      </c>
      <c r="AH47" s="26" t="str">
        <f aca="false">IF(AND($J47&lt;=AH$6+6,$K47&gt;=AH$6),IF($G47="Milestone","M",IF($G47="Summary","S","T")),"")</f>
        <v/>
      </c>
      <c r="AI47" s="26" t="str">
        <f aca="false">IF(AND($J47&lt;=AI$6+6,$K47&gt;=AI$6),IF($G47="Milestone","M",IF($G47="Summary","S","T")),"")</f>
        <v/>
      </c>
      <c r="AJ47" s="26" t="str">
        <f aca="false">IF(AND($J47&lt;=AJ$6+6,$K47&gt;=AJ$6),IF($G47="Milestone","M",IF($G47="Summary","S","T")),"")</f>
        <v/>
      </c>
      <c r="AK47" s="26" t="str">
        <f aca="false">IF(AND($J47&lt;=AK$6+6,$K47&gt;=AK$6),IF($G47="Milestone","M",IF($G47="Summary","S","T")),"")</f>
        <v/>
      </c>
      <c r="AL47" s="26" t="str">
        <f aca="false">IF(AND($J47&lt;=AL$6+6,$K47&gt;=AL$6),IF($G47="Milestone","M",IF($G47="Summary","S","T")),"")</f>
        <v/>
      </c>
      <c r="AM47" s="26" t="str">
        <f aca="false">IF(AND($J47&lt;=AM$6+6,$K47&gt;=AM$6),IF($G47="Milestone","M",IF($G47="Summary","S","T")),"")</f>
        <v/>
      </c>
      <c r="AN47" s="26" t="str">
        <f aca="false">IF(AND($J47&lt;=AN$6+6,$K47&gt;=AN$6),IF($G47="Milestone","M",IF($G47="Summary","S","T")),"")</f>
        <v/>
      </c>
      <c r="AO47" s="26" t="str">
        <f aca="false">IF(AND($J47&lt;=AO$6+6,$K47&gt;=AO$6),IF($G47="Milestone","M",IF($G47="Summary","S","T")),"")</f>
        <v/>
      </c>
      <c r="AP47" s="26" t="str">
        <f aca="false">IF(AND($J47&lt;=AP$6+6,$K47&gt;=AP$6),IF($G47="Milestone","M",IF($G47="Summary","S","T")),"")</f>
        <v/>
      </c>
    </row>
    <row r="48" customFormat="false" ht="28.35" hidden="false" customHeight="false" outlineLevel="0" collapsed="false">
      <c r="A48" s="27" t="n">
        <v>42</v>
      </c>
      <c r="B48" s="27" t="s">
        <v>286</v>
      </c>
      <c r="C48" s="27" t="n">
        <v>2</v>
      </c>
      <c r="D48" s="4" t="s">
        <v>272</v>
      </c>
      <c r="E48" s="28" t="s">
        <v>142</v>
      </c>
      <c r="F48" s="4" t="s">
        <v>287</v>
      </c>
      <c r="G48" s="27" t="s">
        <v>111</v>
      </c>
      <c r="H48" s="4" t="s">
        <v>275</v>
      </c>
      <c r="I48" s="29"/>
      <c r="J48" s="30" t="n">
        <v>46342</v>
      </c>
      <c r="K48" s="30" t="n">
        <v>46343</v>
      </c>
      <c r="L48" s="27" t="n">
        <f aca="false">IF(G48="Milestone",0,NETWORKDAYS(J48,K48,Settings!$B$20:$B$40))</f>
        <v>2</v>
      </c>
      <c r="M48" s="27" t="s">
        <v>264</v>
      </c>
      <c r="N48" s="28" t="s">
        <v>253</v>
      </c>
      <c r="O48" s="31" t="s">
        <v>113</v>
      </c>
      <c r="P48" s="32" t="n">
        <v>0</v>
      </c>
      <c r="Q48" s="33"/>
      <c r="R48" s="34" t="str">
        <f aca="false">IF(O48="Complete","Done",IF(AND(K48&gt;$J$3,E48&lt;&gt;"Hypercare"),"Past deadline",IF($C$3&gt;K48,"Overdue",IF(AND($C$3&gt;=J48,P48=0),"Start due","On plan"))))</f>
        <v>On plan</v>
      </c>
      <c r="S48" s="4" t="s">
        <v>288</v>
      </c>
      <c r="T48" s="35"/>
      <c r="U48" s="26" t="str">
        <f aca="false">IF(AND($J48&lt;=U$6+6,$K48&gt;=U$6),IF($G48="Milestone","M",IF($G48="Summary","S","T")),"")</f>
        <v/>
      </c>
      <c r="V48" s="26" t="str">
        <f aca="false">IF(AND($J48&lt;=V$6+6,$K48&gt;=V$6),IF($G48="Milestone","M",IF($G48="Summary","S","T")),"")</f>
        <v/>
      </c>
      <c r="W48" s="26" t="str">
        <f aca="false">IF(AND($J48&lt;=W$6+6,$K48&gt;=W$6),IF($G48="Milestone","M",IF($G48="Summary","S","T")),"")</f>
        <v/>
      </c>
      <c r="X48" s="26" t="str">
        <f aca="false">IF(AND($J48&lt;=X$6+6,$K48&gt;=X$6),IF($G48="Milestone","M",IF($G48="Summary","S","T")),"")</f>
        <v/>
      </c>
      <c r="Y48" s="26" t="str">
        <f aca="false">IF(AND($J48&lt;=Y$6+6,$K48&gt;=Y$6),IF($G48="Milestone","M",IF($G48="Summary","S","T")),"")</f>
        <v/>
      </c>
      <c r="Z48" s="26" t="str">
        <f aca="false">IF(AND($J48&lt;=Z$6+6,$K48&gt;=Z$6),IF($G48="Milestone","M",IF($G48="Summary","S","T")),"")</f>
        <v/>
      </c>
      <c r="AA48" s="26" t="str">
        <f aca="false">IF(AND($J48&lt;=AA$6+6,$K48&gt;=AA$6),IF($G48="Milestone","M",IF($G48="Summary","S","T")),"")</f>
        <v>T</v>
      </c>
      <c r="AB48" s="26" t="str">
        <f aca="false">IF(AND($J48&lt;=AB$6+6,$K48&gt;=AB$6),IF($G48="Milestone","M",IF($G48="Summary","S","T")),"")</f>
        <v/>
      </c>
      <c r="AC48" s="26" t="str">
        <f aca="false">IF(AND($J48&lt;=AC$6+6,$K48&gt;=AC$6),IF($G48="Milestone","M",IF($G48="Summary","S","T")),"")</f>
        <v/>
      </c>
      <c r="AD48" s="26" t="str">
        <f aca="false">IF(AND($J48&lt;=AD$6+6,$K48&gt;=AD$6),IF($G48="Milestone","M",IF($G48="Summary","S","T")),"")</f>
        <v/>
      </c>
      <c r="AE48" s="26" t="str">
        <f aca="false">IF(AND($J48&lt;=AE$6+6,$K48&gt;=AE$6),IF($G48="Milestone","M",IF($G48="Summary","S","T")),"")</f>
        <v/>
      </c>
      <c r="AF48" s="26" t="str">
        <f aca="false">IF(AND($J48&lt;=AF$6+6,$K48&gt;=AF$6),IF($G48="Milestone","M",IF($G48="Summary","S","T")),"")</f>
        <v/>
      </c>
      <c r="AG48" s="26" t="str">
        <f aca="false">IF(AND($J48&lt;=AG$6+6,$K48&gt;=AG$6),IF($G48="Milestone","M",IF($G48="Summary","S","T")),"")</f>
        <v/>
      </c>
      <c r="AH48" s="26" t="str">
        <f aca="false">IF(AND($J48&lt;=AH$6+6,$K48&gt;=AH$6),IF($G48="Milestone","M",IF($G48="Summary","S","T")),"")</f>
        <v/>
      </c>
      <c r="AI48" s="26" t="str">
        <f aca="false">IF(AND($J48&lt;=AI$6+6,$K48&gt;=AI$6),IF($G48="Milestone","M",IF($G48="Summary","S","T")),"")</f>
        <v/>
      </c>
      <c r="AJ48" s="26" t="str">
        <f aca="false">IF(AND($J48&lt;=AJ$6+6,$K48&gt;=AJ$6),IF($G48="Milestone","M",IF($G48="Summary","S","T")),"")</f>
        <v/>
      </c>
      <c r="AK48" s="26" t="str">
        <f aca="false">IF(AND($J48&lt;=AK$6+6,$K48&gt;=AK$6),IF($G48="Milestone","M",IF($G48="Summary","S","T")),"")</f>
        <v/>
      </c>
      <c r="AL48" s="26" t="str">
        <f aca="false">IF(AND($J48&lt;=AL$6+6,$K48&gt;=AL$6),IF($G48="Milestone","M",IF($G48="Summary","S","T")),"")</f>
        <v/>
      </c>
      <c r="AM48" s="26" t="str">
        <f aca="false">IF(AND($J48&lt;=AM$6+6,$K48&gt;=AM$6),IF($G48="Milestone","M",IF($G48="Summary","S","T")),"")</f>
        <v/>
      </c>
      <c r="AN48" s="26" t="str">
        <f aca="false">IF(AND($J48&lt;=AN$6+6,$K48&gt;=AN$6),IF($G48="Milestone","M",IF($G48="Summary","S","T")),"")</f>
        <v/>
      </c>
      <c r="AO48" s="26" t="str">
        <f aca="false">IF(AND($J48&lt;=AO$6+6,$K48&gt;=AO$6),IF($G48="Milestone","M",IF($G48="Summary","S","T")),"")</f>
        <v/>
      </c>
      <c r="AP48" s="26" t="str">
        <f aca="false">IF(AND($J48&lt;=AP$6+6,$K48&gt;=AP$6),IF($G48="Milestone","M",IF($G48="Summary","S","T")),"")</f>
        <v/>
      </c>
    </row>
    <row r="49" customFormat="false" ht="28.35" hidden="false" customHeight="false" outlineLevel="0" collapsed="false">
      <c r="A49" s="27" t="n">
        <v>43</v>
      </c>
      <c r="B49" s="27" t="s">
        <v>289</v>
      </c>
      <c r="C49" s="27" t="n">
        <v>2</v>
      </c>
      <c r="D49" s="4" t="s">
        <v>272</v>
      </c>
      <c r="E49" s="28" t="s">
        <v>142</v>
      </c>
      <c r="F49" s="4" t="s">
        <v>290</v>
      </c>
      <c r="G49" s="27" t="s">
        <v>111</v>
      </c>
      <c r="H49" s="4" t="s">
        <v>275</v>
      </c>
      <c r="I49" s="29"/>
      <c r="J49" s="30" t="n">
        <v>46344</v>
      </c>
      <c r="K49" s="30" t="n">
        <v>46346</v>
      </c>
      <c r="L49" s="27" t="n">
        <f aca="false">IF(G49="Milestone",0,NETWORKDAYS(J49,K49,Settings!$B$20:$B$40))</f>
        <v>3</v>
      </c>
      <c r="M49" s="27" t="s">
        <v>291</v>
      </c>
      <c r="N49" s="28" t="s">
        <v>292</v>
      </c>
      <c r="O49" s="31" t="s">
        <v>113</v>
      </c>
      <c r="P49" s="32" t="n">
        <v>0</v>
      </c>
      <c r="Q49" s="33"/>
      <c r="R49" s="34" t="str">
        <f aca="false">IF(O49="Complete","Done",IF(AND(K49&gt;$J$3,E49&lt;&gt;"Hypercare"),"Past deadline",IF($C$3&gt;K49,"Overdue",IF(AND($C$3&gt;=J49,P49=0),"Start due","On plan"))))</f>
        <v>On plan</v>
      </c>
      <c r="S49" s="4" t="s">
        <v>293</v>
      </c>
      <c r="T49" s="35"/>
      <c r="U49" s="26" t="str">
        <f aca="false">IF(AND($J49&lt;=U$6+6,$K49&gt;=U$6),IF($G49="Milestone","M",IF($G49="Summary","S","T")),"")</f>
        <v/>
      </c>
      <c r="V49" s="26" t="str">
        <f aca="false">IF(AND($J49&lt;=V$6+6,$K49&gt;=V$6),IF($G49="Milestone","M",IF($G49="Summary","S","T")),"")</f>
        <v/>
      </c>
      <c r="W49" s="26" t="str">
        <f aca="false">IF(AND($J49&lt;=W$6+6,$K49&gt;=W$6),IF($G49="Milestone","M",IF($G49="Summary","S","T")),"")</f>
        <v/>
      </c>
      <c r="X49" s="26" t="str">
        <f aca="false">IF(AND($J49&lt;=X$6+6,$K49&gt;=X$6),IF($G49="Milestone","M",IF($G49="Summary","S","T")),"")</f>
        <v/>
      </c>
      <c r="Y49" s="26" t="str">
        <f aca="false">IF(AND($J49&lt;=Y$6+6,$K49&gt;=Y$6),IF($G49="Milestone","M",IF($G49="Summary","S","T")),"")</f>
        <v/>
      </c>
      <c r="Z49" s="26" t="str">
        <f aca="false">IF(AND($J49&lt;=Z$6+6,$K49&gt;=Z$6),IF($G49="Milestone","M",IF($G49="Summary","S","T")),"")</f>
        <v/>
      </c>
      <c r="AA49" s="26" t="str">
        <f aca="false">IF(AND($J49&lt;=AA$6+6,$K49&gt;=AA$6),IF($G49="Milestone","M",IF($G49="Summary","S","T")),"")</f>
        <v>T</v>
      </c>
      <c r="AB49" s="26" t="str">
        <f aca="false">IF(AND($J49&lt;=AB$6+6,$K49&gt;=AB$6),IF($G49="Milestone","M",IF($G49="Summary","S","T")),"")</f>
        <v/>
      </c>
      <c r="AC49" s="26" t="str">
        <f aca="false">IF(AND($J49&lt;=AC$6+6,$K49&gt;=AC$6),IF($G49="Milestone","M",IF($G49="Summary","S","T")),"")</f>
        <v/>
      </c>
      <c r="AD49" s="26" t="str">
        <f aca="false">IF(AND($J49&lt;=AD$6+6,$K49&gt;=AD$6),IF($G49="Milestone","M",IF($G49="Summary","S","T")),"")</f>
        <v/>
      </c>
      <c r="AE49" s="26" t="str">
        <f aca="false">IF(AND($J49&lt;=AE$6+6,$K49&gt;=AE$6),IF($G49="Milestone","M",IF($G49="Summary","S","T")),"")</f>
        <v/>
      </c>
      <c r="AF49" s="26" t="str">
        <f aca="false">IF(AND($J49&lt;=AF$6+6,$K49&gt;=AF$6),IF($G49="Milestone","M",IF($G49="Summary","S","T")),"")</f>
        <v/>
      </c>
      <c r="AG49" s="26" t="str">
        <f aca="false">IF(AND($J49&lt;=AG$6+6,$K49&gt;=AG$6),IF($G49="Milestone","M",IF($G49="Summary","S","T")),"")</f>
        <v/>
      </c>
      <c r="AH49" s="26" t="str">
        <f aca="false">IF(AND($J49&lt;=AH$6+6,$K49&gt;=AH$6),IF($G49="Milestone","M",IF($G49="Summary","S","T")),"")</f>
        <v/>
      </c>
      <c r="AI49" s="26" t="str">
        <f aca="false">IF(AND($J49&lt;=AI$6+6,$K49&gt;=AI$6),IF($G49="Milestone","M",IF($G49="Summary","S","T")),"")</f>
        <v/>
      </c>
      <c r="AJ49" s="26" t="str">
        <f aca="false">IF(AND($J49&lt;=AJ$6+6,$K49&gt;=AJ$6),IF($G49="Milestone","M",IF($G49="Summary","S","T")),"")</f>
        <v/>
      </c>
      <c r="AK49" s="26" t="str">
        <f aca="false">IF(AND($J49&lt;=AK$6+6,$K49&gt;=AK$6),IF($G49="Milestone","M",IF($G49="Summary","S","T")),"")</f>
        <v/>
      </c>
      <c r="AL49" s="26" t="str">
        <f aca="false">IF(AND($J49&lt;=AL$6+6,$K49&gt;=AL$6),IF($G49="Milestone","M",IF($G49="Summary","S","T")),"")</f>
        <v/>
      </c>
      <c r="AM49" s="26" t="str">
        <f aca="false">IF(AND($J49&lt;=AM$6+6,$K49&gt;=AM$6),IF($G49="Milestone","M",IF($G49="Summary","S","T")),"")</f>
        <v/>
      </c>
      <c r="AN49" s="26" t="str">
        <f aca="false">IF(AND($J49&lt;=AN$6+6,$K49&gt;=AN$6),IF($G49="Milestone","M",IF($G49="Summary","S","T")),"")</f>
        <v/>
      </c>
      <c r="AO49" s="26" t="str">
        <f aca="false">IF(AND($J49&lt;=AO$6+6,$K49&gt;=AO$6),IF($G49="Milestone","M",IF($G49="Summary","S","T")),"")</f>
        <v/>
      </c>
      <c r="AP49" s="26" t="str">
        <f aca="false">IF(AND($J49&lt;=AP$6+6,$K49&gt;=AP$6),IF($G49="Milestone","M",IF($G49="Summary","S","T")),"")</f>
        <v/>
      </c>
    </row>
    <row r="50" customFormat="false" ht="28.35" hidden="false" customHeight="false" outlineLevel="0" collapsed="false">
      <c r="A50" s="27" t="n">
        <v>44</v>
      </c>
      <c r="B50" s="27" t="s">
        <v>294</v>
      </c>
      <c r="C50" s="27" t="n">
        <v>2</v>
      </c>
      <c r="D50" s="4" t="s">
        <v>272</v>
      </c>
      <c r="E50" s="28" t="s">
        <v>142</v>
      </c>
      <c r="F50" s="4" t="s">
        <v>295</v>
      </c>
      <c r="G50" s="27" t="s">
        <v>111</v>
      </c>
      <c r="H50" s="4" t="s">
        <v>209</v>
      </c>
      <c r="I50" s="29"/>
      <c r="J50" s="30" t="n">
        <v>46345</v>
      </c>
      <c r="K50" s="30" t="n">
        <v>46346</v>
      </c>
      <c r="L50" s="27" t="n">
        <f aca="false">IF(G50="Milestone",0,NETWORKDAYS(J50,K50,Settings!$B$20:$B$40))</f>
        <v>2</v>
      </c>
      <c r="M50" s="27" t="s">
        <v>296</v>
      </c>
      <c r="N50" s="28" t="s">
        <v>297</v>
      </c>
      <c r="O50" s="31" t="s">
        <v>113</v>
      </c>
      <c r="P50" s="32" t="n">
        <v>0</v>
      </c>
      <c r="Q50" s="33"/>
      <c r="R50" s="34" t="str">
        <f aca="false">IF(O50="Complete","Done",IF(AND(K50&gt;$J$3,E50&lt;&gt;"Hypercare"),"Past deadline",IF($C$3&gt;K50,"Overdue",IF(AND($C$3&gt;=J50,P50=0),"Start due","On plan"))))</f>
        <v>On plan</v>
      </c>
      <c r="S50" s="4" t="s">
        <v>298</v>
      </c>
      <c r="T50" s="35"/>
      <c r="U50" s="26" t="str">
        <f aca="false">IF(AND($J50&lt;=U$6+6,$K50&gt;=U$6),IF($G50="Milestone","M",IF($G50="Summary","S","T")),"")</f>
        <v/>
      </c>
      <c r="V50" s="26" t="str">
        <f aca="false">IF(AND($J50&lt;=V$6+6,$K50&gt;=V$6),IF($G50="Milestone","M",IF($G50="Summary","S","T")),"")</f>
        <v/>
      </c>
      <c r="W50" s="26" t="str">
        <f aca="false">IF(AND($J50&lt;=W$6+6,$K50&gt;=W$6),IF($G50="Milestone","M",IF($G50="Summary","S","T")),"")</f>
        <v/>
      </c>
      <c r="X50" s="26" t="str">
        <f aca="false">IF(AND($J50&lt;=X$6+6,$K50&gt;=X$6),IF($G50="Milestone","M",IF($G50="Summary","S","T")),"")</f>
        <v/>
      </c>
      <c r="Y50" s="26" t="str">
        <f aca="false">IF(AND($J50&lt;=Y$6+6,$K50&gt;=Y$6),IF($G50="Milestone","M",IF($G50="Summary","S","T")),"")</f>
        <v/>
      </c>
      <c r="Z50" s="26" t="str">
        <f aca="false">IF(AND($J50&lt;=Z$6+6,$K50&gt;=Z$6),IF($G50="Milestone","M",IF($G50="Summary","S","T")),"")</f>
        <v/>
      </c>
      <c r="AA50" s="26" t="str">
        <f aca="false">IF(AND($J50&lt;=AA$6+6,$K50&gt;=AA$6),IF($G50="Milestone","M",IF($G50="Summary","S","T")),"")</f>
        <v>T</v>
      </c>
      <c r="AB50" s="26" t="str">
        <f aca="false">IF(AND($J50&lt;=AB$6+6,$K50&gt;=AB$6),IF($G50="Milestone","M",IF($G50="Summary","S","T")),"")</f>
        <v/>
      </c>
      <c r="AC50" s="26" t="str">
        <f aca="false">IF(AND($J50&lt;=AC$6+6,$K50&gt;=AC$6),IF($G50="Milestone","M",IF($G50="Summary","S","T")),"")</f>
        <v/>
      </c>
      <c r="AD50" s="26" t="str">
        <f aca="false">IF(AND($J50&lt;=AD$6+6,$K50&gt;=AD$6),IF($G50="Milestone","M",IF($G50="Summary","S","T")),"")</f>
        <v/>
      </c>
      <c r="AE50" s="26" t="str">
        <f aca="false">IF(AND($J50&lt;=AE$6+6,$K50&gt;=AE$6),IF($G50="Milestone","M",IF($G50="Summary","S","T")),"")</f>
        <v/>
      </c>
      <c r="AF50" s="26" t="str">
        <f aca="false">IF(AND($J50&lt;=AF$6+6,$K50&gt;=AF$6),IF($G50="Milestone","M",IF($G50="Summary","S","T")),"")</f>
        <v/>
      </c>
      <c r="AG50" s="26" t="str">
        <f aca="false">IF(AND($J50&lt;=AG$6+6,$K50&gt;=AG$6),IF($G50="Milestone","M",IF($G50="Summary","S","T")),"")</f>
        <v/>
      </c>
      <c r="AH50" s="26" t="str">
        <f aca="false">IF(AND($J50&lt;=AH$6+6,$K50&gt;=AH$6),IF($G50="Milestone","M",IF($G50="Summary","S","T")),"")</f>
        <v/>
      </c>
      <c r="AI50" s="26" t="str">
        <f aca="false">IF(AND($J50&lt;=AI$6+6,$K50&gt;=AI$6),IF($G50="Milestone","M",IF($G50="Summary","S","T")),"")</f>
        <v/>
      </c>
      <c r="AJ50" s="26" t="str">
        <f aca="false">IF(AND($J50&lt;=AJ$6+6,$K50&gt;=AJ$6),IF($G50="Milestone","M",IF($G50="Summary","S","T")),"")</f>
        <v/>
      </c>
      <c r="AK50" s="26" t="str">
        <f aca="false">IF(AND($J50&lt;=AK$6+6,$K50&gt;=AK$6),IF($G50="Milestone","M",IF($G50="Summary","S","T")),"")</f>
        <v/>
      </c>
      <c r="AL50" s="26" t="str">
        <f aca="false">IF(AND($J50&lt;=AL$6+6,$K50&gt;=AL$6),IF($G50="Milestone","M",IF($G50="Summary","S","T")),"")</f>
        <v/>
      </c>
      <c r="AM50" s="26" t="str">
        <f aca="false">IF(AND($J50&lt;=AM$6+6,$K50&gt;=AM$6),IF($G50="Milestone","M",IF($G50="Summary","S","T")),"")</f>
        <v/>
      </c>
      <c r="AN50" s="26" t="str">
        <f aca="false">IF(AND($J50&lt;=AN$6+6,$K50&gt;=AN$6),IF($G50="Milestone","M",IF($G50="Summary","S","T")),"")</f>
        <v/>
      </c>
      <c r="AO50" s="26" t="str">
        <f aca="false">IF(AND($J50&lt;=AO$6+6,$K50&gt;=AO$6),IF($G50="Milestone","M",IF($G50="Summary","S","T")),"")</f>
        <v/>
      </c>
      <c r="AP50" s="26" t="str">
        <f aca="false">IF(AND($J50&lt;=AP$6+6,$K50&gt;=AP$6),IF($G50="Milestone","M",IF($G50="Summary","S","T")),"")</f>
        <v/>
      </c>
    </row>
    <row r="51" customFormat="false" ht="28.35" hidden="false" customHeight="false" outlineLevel="0" collapsed="false">
      <c r="A51" s="27" t="n">
        <v>45</v>
      </c>
      <c r="B51" s="27" t="s">
        <v>299</v>
      </c>
      <c r="C51" s="27" t="n">
        <v>2</v>
      </c>
      <c r="D51" s="4" t="s">
        <v>272</v>
      </c>
      <c r="E51" s="28" t="s">
        <v>142</v>
      </c>
      <c r="F51" s="4" t="s">
        <v>300</v>
      </c>
      <c r="G51" s="27" t="s">
        <v>111</v>
      </c>
      <c r="H51" s="4" t="s">
        <v>209</v>
      </c>
      <c r="I51" s="29"/>
      <c r="J51" s="30" t="n">
        <v>46349</v>
      </c>
      <c r="K51" s="30" t="n">
        <v>46360</v>
      </c>
      <c r="L51" s="27" t="n">
        <f aca="false">IF(G51="Milestone",0,NETWORKDAYS(J51,K51,Settings!$B$20:$B$40))</f>
        <v>8</v>
      </c>
      <c r="M51" s="27" t="s">
        <v>301</v>
      </c>
      <c r="N51" s="28" t="s">
        <v>294</v>
      </c>
      <c r="O51" s="31" t="s">
        <v>113</v>
      </c>
      <c r="P51" s="32" t="n">
        <v>0</v>
      </c>
      <c r="Q51" s="33"/>
      <c r="R51" s="34" t="str">
        <f aca="false">IF(O51="Complete","Done",IF(AND(K51&gt;$J$3,E51&lt;&gt;"Hypercare"),"Past deadline",IF($C$3&gt;K51,"Overdue",IF(AND($C$3&gt;=J51,P51=0),"Start due","On plan"))))</f>
        <v>On plan</v>
      </c>
      <c r="S51" s="4" t="s">
        <v>302</v>
      </c>
      <c r="T51" s="35"/>
      <c r="U51" s="26" t="str">
        <f aca="false">IF(AND($J51&lt;=U$6+6,$K51&gt;=U$6),IF($G51="Milestone","M",IF($G51="Summary","S","T")),"")</f>
        <v/>
      </c>
      <c r="V51" s="26" t="str">
        <f aca="false">IF(AND($J51&lt;=V$6+6,$K51&gt;=V$6),IF($G51="Milestone","M",IF($G51="Summary","S","T")),"")</f>
        <v/>
      </c>
      <c r="W51" s="26" t="str">
        <f aca="false">IF(AND($J51&lt;=W$6+6,$K51&gt;=W$6),IF($G51="Milestone","M",IF($G51="Summary","S","T")),"")</f>
        <v/>
      </c>
      <c r="X51" s="26" t="str">
        <f aca="false">IF(AND($J51&lt;=X$6+6,$K51&gt;=X$6),IF($G51="Milestone","M",IF($G51="Summary","S","T")),"")</f>
        <v/>
      </c>
      <c r="Y51" s="26" t="str">
        <f aca="false">IF(AND($J51&lt;=Y$6+6,$K51&gt;=Y$6),IF($G51="Milestone","M",IF($G51="Summary","S","T")),"")</f>
        <v/>
      </c>
      <c r="Z51" s="26" t="str">
        <f aca="false">IF(AND($J51&lt;=Z$6+6,$K51&gt;=Z$6),IF($G51="Milestone","M",IF($G51="Summary","S","T")),"")</f>
        <v/>
      </c>
      <c r="AA51" s="26" t="str">
        <f aca="false">IF(AND($J51&lt;=AA$6+6,$K51&gt;=AA$6),IF($G51="Milestone","M",IF($G51="Summary","S","T")),"")</f>
        <v/>
      </c>
      <c r="AB51" s="26" t="str">
        <f aca="false">IF(AND($J51&lt;=AB$6+6,$K51&gt;=AB$6),IF($G51="Milestone","M",IF($G51="Summary","S","T")),"")</f>
        <v>T</v>
      </c>
      <c r="AC51" s="26" t="str">
        <f aca="false">IF(AND($J51&lt;=AC$6+6,$K51&gt;=AC$6),IF($G51="Milestone","M",IF($G51="Summary","S","T")),"")</f>
        <v>T</v>
      </c>
      <c r="AD51" s="26" t="str">
        <f aca="false">IF(AND($J51&lt;=AD$6+6,$K51&gt;=AD$6),IF($G51="Milestone","M",IF($G51="Summary","S","T")),"")</f>
        <v/>
      </c>
      <c r="AE51" s="26" t="str">
        <f aca="false">IF(AND($J51&lt;=AE$6+6,$K51&gt;=AE$6),IF($G51="Milestone","M",IF($G51="Summary","S","T")),"")</f>
        <v/>
      </c>
      <c r="AF51" s="26" t="str">
        <f aca="false">IF(AND($J51&lt;=AF$6+6,$K51&gt;=AF$6),IF($G51="Milestone","M",IF($G51="Summary","S","T")),"")</f>
        <v/>
      </c>
      <c r="AG51" s="26" t="str">
        <f aca="false">IF(AND($J51&lt;=AG$6+6,$K51&gt;=AG$6),IF($G51="Milestone","M",IF($G51="Summary","S","T")),"")</f>
        <v/>
      </c>
      <c r="AH51" s="26" t="str">
        <f aca="false">IF(AND($J51&lt;=AH$6+6,$K51&gt;=AH$6),IF($G51="Milestone","M",IF($G51="Summary","S","T")),"")</f>
        <v/>
      </c>
      <c r="AI51" s="26" t="str">
        <f aca="false">IF(AND($J51&lt;=AI$6+6,$K51&gt;=AI$6),IF($G51="Milestone","M",IF($G51="Summary","S","T")),"")</f>
        <v/>
      </c>
      <c r="AJ51" s="26" t="str">
        <f aca="false">IF(AND($J51&lt;=AJ$6+6,$K51&gt;=AJ$6),IF($G51="Milestone","M",IF($G51="Summary","S","T")),"")</f>
        <v/>
      </c>
      <c r="AK51" s="26" t="str">
        <f aca="false">IF(AND($J51&lt;=AK$6+6,$K51&gt;=AK$6),IF($G51="Milestone","M",IF($G51="Summary","S","T")),"")</f>
        <v/>
      </c>
      <c r="AL51" s="26" t="str">
        <f aca="false">IF(AND($J51&lt;=AL$6+6,$K51&gt;=AL$6),IF($G51="Milestone","M",IF($G51="Summary","S","T")),"")</f>
        <v/>
      </c>
      <c r="AM51" s="26" t="str">
        <f aca="false">IF(AND($J51&lt;=AM$6+6,$K51&gt;=AM$6),IF($G51="Milestone","M",IF($G51="Summary","S","T")),"")</f>
        <v/>
      </c>
      <c r="AN51" s="26" t="str">
        <f aca="false">IF(AND($J51&lt;=AN$6+6,$K51&gt;=AN$6),IF($G51="Milestone","M",IF($G51="Summary","S","T")),"")</f>
        <v/>
      </c>
      <c r="AO51" s="26" t="str">
        <f aca="false">IF(AND($J51&lt;=AO$6+6,$K51&gt;=AO$6),IF($G51="Milestone","M",IF($G51="Summary","S","T")),"")</f>
        <v/>
      </c>
      <c r="AP51" s="26" t="str">
        <f aca="false">IF(AND($J51&lt;=AP$6+6,$K51&gt;=AP$6),IF($G51="Milestone","M",IF($G51="Summary","S","T")),"")</f>
        <v/>
      </c>
    </row>
    <row r="52" customFormat="false" ht="28.35" hidden="false" customHeight="false" outlineLevel="0" collapsed="false">
      <c r="A52" s="27" t="n">
        <v>46</v>
      </c>
      <c r="B52" s="27" t="s">
        <v>303</v>
      </c>
      <c r="C52" s="27" t="n">
        <v>2</v>
      </c>
      <c r="D52" s="4" t="s">
        <v>272</v>
      </c>
      <c r="E52" s="28" t="s">
        <v>142</v>
      </c>
      <c r="F52" s="4" t="s">
        <v>304</v>
      </c>
      <c r="G52" s="27" t="s">
        <v>111</v>
      </c>
      <c r="H52" s="4" t="s">
        <v>305</v>
      </c>
      <c r="I52" s="29"/>
      <c r="J52" s="30" t="n">
        <v>46349</v>
      </c>
      <c r="K52" s="30" t="n">
        <v>46367</v>
      </c>
      <c r="L52" s="27" t="n">
        <f aca="false">IF(G52="Milestone",0,NETWORKDAYS(J52,K52,Settings!$B$20:$B$40))</f>
        <v>13</v>
      </c>
      <c r="M52" s="27" t="s">
        <v>306</v>
      </c>
      <c r="N52" s="28" t="s">
        <v>307</v>
      </c>
      <c r="O52" s="31" t="s">
        <v>113</v>
      </c>
      <c r="P52" s="32" t="n">
        <v>0</v>
      </c>
      <c r="Q52" s="33"/>
      <c r="R52" s="34" t="str">
        <f aca="false">IF(O52="Complete","Done",IF(AND(K52&gt;$J$3,E52&lt;&gt;"Hypercare"),"Past deadline",IF($C$3&gt;K52,"Overdue",IF(AND($C$3&gt;=J52,P52=0),"Start due","On plan"))))</f>
        <v>On plan</v>
      </c>
      <c r="S52" s="4" t="s">
        <v>308</v>
      </c>
      <c r="T52" s="35"/>
      <c r="U52" s="26" t="str">
        <f aca="false">IF(AND($J52&lt;=U$6+6,$K52&gt;=U$6),IF($G52="Milestone","M",IF($G52="Summary","S","T")),"")</f>
        <v/>
      </c>
      <c r="V52" s="26" t="str">
        <f aca="false">IF(AND($J52&lt;=V$6+6,$K52&gt;=V$6),IF($G52="Milestone","M",IF($G52="Summary","S","T")),"")</f>
        <v/>
      </c>
      <c r="W52" s="26" t="str">
        <f aca="false">IF(AND($J52&lt;=W$6+6,$K52&gt;=W$6),IF($G52="Milestone","M",IF($G52="Summary","S","T")),"")</f>
        <v/>
      </c>
      <c r="X52" s="26" t="str">
        <f aca="false">IF(AND($J52&lt;=X$6+6,$K52&gt;=X$6),IF($G52="Milestone","M",IF($G52="Summary","S","T")),"")</f>
        <v/>
      </c>
      <c r="Y52" s="26" t="str">
        <f aca="false">IF(AND($J52&lt;=Y$6+6,$K52&gt;=Y$6),IF($G52="Milestone","M",IF($G52="Summary","S","T")),"")</f>
        <v/>
      </c>
      <c r="Z52" s="26" t="str">
        <f aca="false">IF(AND($J52&lt;=Z$6+6,$K52&gt;=Z$6),IF($G52="Milestone","M",IF($G52="Summary","S","T")),"")</f>
        <v/>
      </c>
      <c r="AA52" s="26" t="str">
        <f aca="false">IF(AND($J52&lt;=AA$6+6,$K52&gt;=AA$6),IF($G52="Milestone","M",IF($G52="Summary","S","T")),"")</f>
        <v/>
      </c>
      <c r="AB52" s="26" t="str">
        <f aca="false">IF(AND($J52&lt;=AB$6+6,$K52&gt;=AB$6),IF($G52="Milestone","M",IF($G52="Summary","S","T")),"")</f>
        <v>T</v>
      </c>
      <c r="AC52" s="26" t="str">
        <f aca="false">IF(AND($J52&lt;=AC$6+6,$K52&gt;=AC$6),IF($G52="Milestone","M",IF($G52="Summary","S","T")),"")</f>
        <v>T</v>
      </c>
      <c r="AD52" s="26" t="str">
        <f aca="false">IF(AND($J52&lt;=AD$6+6,$K52&gt;=AD$6),IF($G52="Milestone","M",IF($G52="Summary","S","T")),"")</f>
        <v>T</v>
      </c>
      <c r="AE52" s="26" t="str">
        <f aca="false">IF(AND($J52&lt;=AE$6+6,$K52&gt;=AE$6),IF($G52="Milestone","M",IF($G52="Summary","S","T")),"")</f>
        <v/>
      </c>
      <c r="AF52" s="26" t="str">
        <f aca="false">IF(AND($J52&lt;=AF$6+6,$K52&gt;=AF$6),IF($G52="Milestone","M",IF($G52="Summary","S","T")),"")</f>
        <v/>
      </c>
      <c r="AG52" s="26" t="str">
        <f aca="false">IF(AND($J52&lt;=AG$6+6,$K52&gt;=AG$6),IF($G52="Milestone","M",IF($G52="Summary","S","T")),"")</f>
        <v/>
      </c>
      <c r="AH52" s="26" t="str">
        <f aca="false">IF(AND($J52&lt;=AH$6+6,$K52&gt;=AH$6),IF($G52="Milestone","M",IF($G52="Summary","S","T")),"")</f>
        <v/>
      </c>
      <c r="AI52" s="26" t="str">
        <f aca="false">IF(AND($J52&lt;=AI$6+6,$K52&gt;=AI$6),IF($G52="Milestone","M",IF($G52="Summary","S","T")),"")</f>
        <v/>
      </c>
      <c r="AJ52" s="26" t="str">
        <f aca="false">IF(AND($J52&lt;=AJ$6+6,$K52&gt;=AJ$6),IF($G52="Milestone","M",IF($G52="Summary","S","T")),"")</f>
        <v/>
      </c>
      <c r="AK52" s="26" t="str">
        <f aca="false">IF(AND($J52&lt;=AK$6+6,$K52&gt;=AK$6),IF($G52="Milestone","M",IF($G52="Summary","S","T")),"")</f>
        <v/>
      </c>
      <c r="AL52" s="26" t="str">
        <f aca="false">IF(AND($J52&lt;=AL$6+6,$K52&gt;=AL$6),IF($G52="Milestone","M",IF($G52="Summary","S","T")),"")</f>
        <v/>
      </c>
      <c r="AM52" s="26" t="str">
        <f aca="false">IF(AND($J52&lt;=AM$6+6,$K52&gt;=AM$6),IF($G52="Milestone","M",IF($G52="Summary","S","T")),"")</f>
        <v/>
      </c>
      <c r="AN52" s="26" t="str">
        <f aca="false">IF(AND($J52&lt;=AN$6+6,$K52&gt;=AN$6),IF($G52="Milestone","M",IF($G52="Summary","S","T")),"")</f>
        <v/>
      </c>
      <c r="AO52" s="26" t="str">
        <f aca="false">IF(AND($J52&lt;=AO$6+6,$K52&gt;=AO$6),IF($G52="Milestone","M",IF($G52="Summary","S","T")),"")</f>
        <v/>
      </c>
      <c r="AP52" s="26" t="str">
        <f aca="false">IF(AND($J52&lt;=AP$6+6,$K52&gt;=AP$6),IF($G52="Milestone","M",IF($G52="Summary","S","T")),"")</f>
        <v/>
      </c>
    </row>
    <row r="53" customFormat="false" ht="28.35" hidden="false" customHeight="false" outlineLevel="0" collapsed="false">
      <c r="A53" s="27" t="n">
        <v>47</v>
      </c>
      <c r="B53" s="27" t="s">
        <v>309</v>
      </c>
      <c r="C53" s="27" t="n">
        <v>2</v>
      </c>
      <c r="D53" s="4" t="s">
        <v>272</v>
      </c>
      <c r="E53" s="28" t="s">
        <v>142</v>
      </c>
      <c r="F53" s="4" t="s">
        <v>310</v>
      </c>
      <c r="G53" s="27" t="s">
        <v>111</v>
      </c>
      <c r="H53" s="4" t="s">
        <v>305</v>
      </c>
      <c r="I53" s="29"/>
      <c r="J53" s="30" t="n">
        <v>46356</v>
      </c>
      <c r="K53" s="30" t="n">
        <v>46367</v>
      </c>
      <c r="L53" s="27" t="n">
        <f aca="false">IF(G53="Milestone",0,NETWORKDAYS(J53,K53,Settings!$B$20:$B$40))</f>
        <v>10</v>
      </c>
      <c r="M53" s="27" t="s">
        <v>311</v>
      </c>
      <c r="N53" s="28" t="s">
        <v>303</v>
      </c>
      <c r="O53" s="31" t="s">
        <v>113</v>
      </c>
      <c r="P53" s="32" t="n">
        <v>0</v>
      </c>
      <c r="Q53" s="33"/>
      <c r="R53" s="34" t="str">
        <f aca="false">IF(O53="Complete","Done",IF(AND(K53&gt;$J$3,E53&lt;&gt;"Hypercare"),"Past deadline",IF($C$3&gt;K53,"Overdue",IF(AND($C$3&gt;=J53,P53=0),"Start due","On plan"))))</f>
        <v>On plan</v>
      </c>
      <c r="S53" s="4" t="s">
        <v>312</v>
      </c>
      <c r="T53" s="35"/>
      <c r="U53" s="26" t="str">
        <f aca="false">IF(AND($J53&lt;=U$6+6,$K53&gt;=U$6),IF($G53="Milestone","M",IF($G53="Summary","S","T")),"")</f>
        <v/>
      </c>
      <c r="V53" s="26" t="str">
        <f aca="false">IF(AND($J53&lt;=V$6+6,$K53&gt;=V$6),IF($G53="Milestone","M",IF($G53="Summary","S","T")),"")</f>
        <v/>
      </c>
      <c r="W53" s="26" t="str">
        <f aca="false">IF(AND($J53&lt;=W$6+6,$K53&gt;=W$6),IF($G53="Milestone","M",IF($G53="Summary","S","T")),"")</f>
        <v/>
      </c>
      <c r="X53" s="26" t="str">
        <f aca="false">IF(AND($J53&lt;=X$6+6,$K53&gt;=X$6),IF($G53="Milestone","M",IF($G53="Summary","S","T")),"")</f>
        <v/>
      </c>
      <c r="Y53" s="26" t="str">
        <f aca="false">IF(AND($J53&lt;=Y$6+6,$K53&gt;=Y$6),IF($G53="Milestone","M",IF($G53="Summary","S","T")),"")</f>
        <v/>
      </c>
      <c r="Z53" s="26" t="str">
        <f aca="false">IF(AND($J53&lt;=Z$6+6,$K53&gt;=Z$6),IF($G53="Milestone","M",IF($G53="Summary","S","T")),"")</f>
        <v/>
      </c>
      <c r="AA53" s="26" t="str">
        <f aca="false">IF(AND($J53&lt;=AA$6+6,$K53&gt;=AA$6),IF($G53="Milestone","M",IF($G53="Summary","S","T")),"")</f>
        <v/>
      </c>
      <c r="AB53" s="26" t="str">
        <f aca="false">IF(AND($J53&lt;=AB$6+6,$K53&gt;=AB$6),IF($G53="Milestone","M",IF($G53="Summary","S","T")),"")</f>
        <v/>
      </c>
      <c r="AC53" s="26" t="str">
        <f aca="false">IF(AND($J53&lt;=AC$6+6,$K53&gt;=AC$6),IF($G53="Milestone","M",IF($G53="Summary","S","T")),"")</f>
        <v>T</v>
      </c>
      <c r="AD53" s="26" t="str">
        <f aca="false">IF(AND($J53&lt;=AD$6+6,$K53&gt;=AD$6),IF($G53="Milestone","M",IF($G53="Summary","S","T")),"")</f>
        <v>T</v>
      </c>
      <c r="AE53" s="26" t="str">
        <f aca="false">IF(AND($J53&lt;=AE$6+6,$K53&gt;=AE$6),IF($G53="Milestone","M",IF($G53="Summary","S","T")),"")</f>
        <v/>
      </c>
      <c r="AF53" s="26" t="str">
        <f aca="false">IF(AND($J53&lt;=AF$6+6,$K53&gt;=AF$6),IF($G53="Milestone","M",IF($G53="Summary","S","T")),"")</f>
        <v/>
      </c>
      <c r="AG53" s="26" t="str">
        <f aca="false">IF(AND($J53&lt;=AG$6+6,$K53&gt;=AG$6),IF($G53="Milestone","M",IF($G53="Summary","S","T")),"")</f>
        <v/>
      </c>
      <c r="AH53" s="26" t="str">
        <f aca="false">IF(AND($J53&lt;=AH$6+6,$K53&gt;=AH$6),IF($G53="Milestone","M",IF($G53="Summary","S","T")),"")</f>
        <v/>
      </c>
      <c r="AI53" s="26" t="str">
        <f aca="false">IF(AND($J53&lt;=AI$6+6,$K53&gt;=AI$6),IF($G53="Milestone","M",IF($G53="Summary","S","T")),"")</f>
        <v/>
      </c>
      <c r="AJ53" s="26" t="str">
        <f aca="false">IF(AND($J53&lt;=AJ$6+6,$K53&gt;=AJ$6),IF($G53="Milestone","M",IF($G53="Summary","S","T")),"")</f>
        <v/>
      </c>
      <c r="AK53" s="26" t="str">
        <f aca="false">IF(AND($J53&lt;=AK$6+6,$K53&gt;=AK$6),IF($G53="Milestone","M",IF($G53="Summary","S","T")),"")</f>
        <v/>
      </c>
      <c r="AL53" s="26" t="str">
        <f aca="false">IF(AND($J53&lt;=AL$6+6,$K53&gt;=AL$6),IF($G53="Milestone","M",IF($G53="Summary","S","T")),"")</f>
        <v/>
      </c>
      <c r="AM53" s="26" t="str">
        <f aca="false">IF(AND($J53&lt;=AM$6+6,$K53&gt;=AM$6),IF($G53="Milestone","M",IF($G53="Summary","S","T")),"")</f>
        <v/>
      </c>
      <c r="AN53" s="26" t="str">
        <f aca="false">IF(AND($J53&lt;=AN$6+6,$K53&gt;=AN$6),IF($G53="Milestone","M",IF($G53="Summary","S","T")),"")</f>
        <v/>
      </c>
      <c r="AO53" s="26" t="str">
        <f aca="false">IF(AND($J53&lt;=AO$6+6,$K53&gt;=AO$6),IF($G53="Milestone","M",IF($G53="Summary","S","T")),"")</f>
        <v/>
      </c>
      <c r="AP53" s="26" t="str">
        <f aca="false">IF(AND($J53&lt;=AP$6+6,$K53&gt;=AP$6),IF($G53="Milestone","M",IF($G53="Summary","S","T")),"")</f>
        <v/>
      </c>
    </row>
    <row r="54" customFormat="false" ht="28.35" hidden="false" customHeight="false" outlineLevel="0" collapsed="false">
      <c r="A54" s="27" t="n">
        <v>48</v>
      </c>
      <c r="B54" s="27" t="s">
        <v>313</v>
      </c>
      <c r="C54" s="27" t="n">
        <v>2</v>
      </c>
      <c r="D54" s="4" t="s">
        <v>272</v>
      </c>
      <c r="E54" s="28" t="s">
        <v>142</v>
      </c>
      <c r="F54" s="4" t="s">
        <v>314</v>
      </c>
      <c r="G54" s="27" t="s">
        <v>111</v>
      </c>
      <c r="H54" s="4" t="s">
        <v>315</v>
      </c>
      <c r="I54" s="29"/>
      <c r="J54" s="30" t="n">
        <v>46356</v>
      </c>
      <c r="K54" s="30" t="n">
        <v>46372</v>
      </c>
      <c r="L54" s="27" t="n">
        <f aca="false">IF(G54="Milestone",0,NETWORKDAYS(J54,K54,Settings!$B$20:$B$40))</f>
        <v>13</v>
      </c>
      <c r="M54" s="27" t="s">
        <v>316</v>
      </c>
      <c r="N54" s="28" t="s">
        <v>299</v>
      </c>
      <c r="O54" s="31" t="s">
        <v>113</v>
      </c>
      <c r="P54" s="32" t="n">
        <v>0</v>
      </c>
      <c r="Q54" s="33"/>
      <c r="R54" s="34" t="str">
        <f aca="false">IF(O54="Complete","Done",IF(AND(K54&gt;$J$3,E54&lt;&gt;"Hypercare"),"Past deadline",IF($C$3&gt;K54,"Overdue",IF(AND($C$3&gt;=J54,P54=0),"Start due","On plan"))))</f>
        <v>On plan</v>
      </c>
      <c r="S54" s="4" t="s">
        <v>317</v>
      </c>
      <c r="T54" s="35"/>
      <c r="U54" s="26" t="str">
        <f aca="false">IF(AND($J54&lt;=U$6+6,$K54&gt;=U$6),IF($G54="Milestone","M",IF($G54="Summary","S","T")),"")</f>
        <v/>
      </c>
      <c r="V54" s="26" t="str">
        <f aca="false">IF(AND($J54&lt;=V$6+6,$K54&gt;=V$6),IF($G54="Milestone","M",IF($G54="Summary","S","T")),"")</f>
        <v/>
      </c>
      <c r="W54" s="26" t="str">
        <f aca="false">IF(AND($J54&lt;=W$6+6,$K54&gt;=W$6),IF($G54="Milestone","M",IF($G54="Summary","S","T")),"")</f>
        <v/>
      </c>
      <c r="X54" s="26" t="str">
        <f aca="false">IF(AND($J54&lt;=X$6+6,$K54&gt;=X$6),IF($G54="Milestone","M",IF($G54="Summary","S","T")),"")</f>
        <v/>
      </c>
      <c r="Y54" s="26" t="str">
        <f aca="false">IF(AND($J54&lt;=Y$6+6,$K54&gt;=Y$6),IF($G54="Milestone","M",IF($G54="Summary","S","T")),"")</f>
        <v/>
      </c>
      <c r="Z54" s="26" t="str">
        <f aca="false">IF(AND($J54&lt;=Z$6+6,$K54&gt;=Z$6),IF($G54="Milestone","M",IF($G54="Summary","S","T")),"")</f>
        <v/>
      </c>
      <c r="AA54" s="26" t="str">
        <f aca="false">IF(AND($J54&lt;=AA$6+6,$K54&gt;=AA$6),IF($G54="Milestone","M",IF($G54="Summary","S","T")),"")</f>
        <v/>
      </c>
      <c r="AB54" s="26" t="str">
        <f aca="false">IF(AND($J54&lt;=AB$6+6,$K54&gt;=AB$6),IF($G54="Milestone","M",IF($G54="Summary","S","T")),"")</f>
        <v/>
      </c>
      <c r="AC54" s="26" t="str">
        <f aca="false">IF(AND($J54&lt;=AC$6+6,$K54&gt;=AC$6),IF($G54="Milestone","M",IF($G54="Summary","S","T")),"")</f>
        <v>T</v>
      </c>
      <c r="AD54" s="26" t="str">
        <f aca="false">IF(AND($J54&lt;=AD$6+6,$K54&gt;=AD$6),IF($G54="Milestone","M",IF($G54="Summary","S","T")),"")</f>
        <v>T</v>
      </c>
      <c r="AE54" s="26" t="str">
        <f aca="false">IF(AND($J54&lt;=AE$6+6,$K54&gt;=AE$6),IF($G54="Milestone","M",IF($G54="Summary","S","T")),"")</f>
        <v>T</v>
      </c>
      <c r="AF54" s="26" t="str">
        <f aca="false">IF(AND($J54&lt;=AF$6+6,$K54&gt;=AF$6),IF($G54="Milestone","M",IF($G54="Summary","S","T")),"")</f>
        <v/>
      </c>
      <c r="AG54" s="26" t="str">
        <f aca="false">IF(AND($J54&lt;=AG$6+6,$K54&gt;=AG$6),IF($G54="Milestone","M",IF($G54="Summary","S","T")),"")</f>
        <v/>
      </c>
      <c r="AH54" s="26" t="str">
        <f aca="false">IF(AND($J54&lt;=AH$6+6,$K54&gt;=AH$6),IF($G54="Milestone","M",IF($G54="Summary","S","T")),"")</f>
        <v/>
      </c>
      <c r="AI54" s="26" t="str">
        <f aca="false">IF(AND($J54&lt;=AI$6+6,$K54&gt;=AI$6),IF($G54="Milestone","M",IF($G54="Summary","S","T")),"")</f>
        <v/>
      </c>
      <c r="AJ54" s="26" t="str">
        <f aca="false">IF(AND($J54&lt;=AJ$6+6,$K54&gt;=AJ$6),IF($G54="Milestone","M",IF($G54="Summary","S","T")),"")</f>
        <v/>
      </c>
      <c r="AK54" s="26" t="str">
        <f aca="false">IF(AND($J54&lt;=AK$6+6,$K54&gt;=AK$6),IF($G54="Milestone","M",IF($G54="Summary","S","T")),"")</f>
        <v/>
      </c>
      <c r="AL54" s="26" t="str">
        <f aca="false">IF(AND($J54&lt;=AL$6+6,$K54&gt;=AL$6),IF($G54="Milestone","M",IF($G54="Summary","S","T")),"")</f>
        <v/>
      </c>
      <c r="AM54" s="26" t="str">
        <f aca="false">IF(AND($J54&lt;=AM$6+6,$K54&gt;=AM$6),IF($G54="Milestone","M",IF($G54="Summary","S","T")),"")</f>
        <v/>
      </c>
      <c r="AN54" s="26" t="str">
        <f aca="false">IF(AND($J54&lt;=AN$6+6,$K54&gt;=AN$6),IF($G54="Milestone","M",IF($G54="Summary","S","T")),"")</f>
        <v/>
      </c>
      <c r="AO54" s="26" t="str">
        <f aca="false">IF(AND($J54&lt;=AO$6+6,$K54&gt;=AO$6),IF($G54="Milestone","M",IF($G54="Summary","S","T")),"")</f>
        <v/>
      </c>
      <c r="AP54" s="26" t="str">
        <f aca="false">IF(AND($J54&lt;=AP$6+6,$K54&gt;=AP$6),IF($G54="Milestone","M",IF($G54="Summary","S","T")),"")</f>
        <v/>
      </c>
    </row>
    <row r="55" customFormat="false" ht="28.35" hidden="false" customHeight="false" outlineLevel="0" collapsed="false">
      <c r="A55" s="27" t="n">
        <v>49</v>
      </c>
      <c r="B55" s="27" t="s">
        <v>318</v>
      </c>
      <c r="C55" s="27" t="n">
        <v>2</v>
      </c>
      <c r="D55" s="4" t="s">
        <v>272</v>
      </c>
      <c r="E55" s="28" t="s">
        <v>142</v>
      </c>
      <c r="F55" s="4" t="s">
        <v>319</v>
      </c>
      <c r="G55" s="27" t="s">
        <v>111</v>
      </c>
      <c r="H55" s="4" t="s">
        <v>209</v>
      </c>
      <c r="I55" s="29"/>
      <c r="J55" s="30" t="n">
        <v>46363</v>
      </c>
      <c r="K55" s="30" t="n">
        <v>46366</v>
      </c>
      <c r="L55" s="27" t="n">
        <f aca="false">IF(G55="Milestone",0,NETWORKDAYS(J55,K55,Settings!$B$20:$B$40))</f>
        <v>4</v>
      </c>
      <c r="M55" s="27" t="s">
        <v>320</v>
      </c>
      <c r="N55" s="28" t="s">
        <v>289</v>
      </c>
      <c r="O55" s="31" t="s">
        <v>113</v>
      </c>
      <c r="P55" s="32" t="n">
        <v>0</v>
      </c>
      <c r="Q55" s="33"/>
      <c r="R55" s="34" t="str">
        <f aca="false">IF(O55="Complete","Done",IF(AND(K55&gt;$J$3,E55&lt;&gt;"Hypercare"),"Past deadline",IF($C$3&gt;K55,"Overdue",IF(AND($C$3&gt;=J55,P55=0),"Start due","On plan"))))</f>
        <v>On plan</v>
      </c>
      <c r="S55" s="4" t="s">
        <v>321</v>
      </c>
      <c r="T55" s="35"/>
      <c r="U55" s="26" t="str">
        <f aca="false">IF(AND($J55&lt;=U$6+6,$K55&gt;=U$6),IF($G55="Milestone","M",IF($G55="Summary","S","T")),"")</f>
        <v/>
      </c>
      <c r="V55" s="26" t="str">
        <f aca="false">IF(AND($J55&lt;=V$6+6,$K55&gt;=V$6),IF($G55="Milestone","M",IF($G55="Summary","S","T")),"")</f>
        <v/>
      </c>
      <c r="W55" s="26" t="str">
        <f aca="false">IF(AND($J55&lt;=W$6+6,$K55&gt;=W$6),IF($G55="Milestone","M",IF($G55="Summary","S","T")),"")</f>
        <v/>
      </c>
      <c r="X55" s="26" t="str">
        <f aca="false">IF(AND($J55&lt;=X$6+6,$K55&gt;=X$6),IF($G55="Milestone","M",IF($G55="Summary","S","T")),"")</f>
        <v/>
      </c>
      <c r="Y55" s="26" t="str">
        <f aca="false">IF(AND($J55&lt;=Y$6+6,$K55&gt;=Y$6),IF($G55="Milestone","M",IF($G55="Summary","S","T")),"")</f>
        <v/>
      </c>
      <c r="Z55" s="26" t="str">
        <f aca="false">IF(AND($J55&lt;=Z$6+6,$K55&gt;=Z$6),IF($G55="Milestone","M",IF($G55="Summary","S","T")),"")</f>
        <v/>
      </c>
      <c r="AA55" s="26" t="str">
        <f aca="false">IF(AND($J55&lt;=AA$6+6,$K55&gt;=AA$6),IF($G55="Milestone","M",IF($G55="Summary","S","T")),"")</f>
        <v/>
      </c>
      <c r="AB55" s="26" t="str">
        <f aca="false">IF(AND($J55&lt;=AB$6+6,$K55&gt;=AB$6),IF($G55="Milestone","M",IF($G55="Summary","S","T")),"")</f>
        <v/>
      </c>
      <c r="AC55" s="26" t="str">
        <f aca="false">IF(AND($J55&lt;=AC$6+6,$K55&gt;=AC$6),IF($G55="Milestone","M",IF($G55="Summary","S","T")),"")</f>
        <v/>
      </c>
      <c r="AD55" s="26" t="str">
        <f aca="false">IF(AND($J55&lt;=AD$6+6,$K55&gt;=AD$6),IF($G55="Milestone","M",IF($G55="Summary","S","T")),"")</f>
        <v>T</v>
      </c>
      <c r="AE55" s="26" t="str">
        <f aca="false">IF(AND($J55&lt;=AE$6+6,$K55&gt;=AE$6),IF($G55="Milestone","M",IF($G55="Summary","S","T")),"")</f>
        <v/>
      </c>
      <c r="AF55" s="26" t="str">
        <f aca="false">IF(AND($J55&lt;=AF$6+6,$K55&gt;=AF$6),IF($G55="Milestone","M",IF($G55="Summary","S","T")),"")</f>
        <v/>
      </c>
      <c r="AG55" s="26" t="str">
        <f aca="false">IF(AND($J55&lt;=AG$6+6,$K55&gt;=AG$6),IF($G55="Milestone","M",IF($G55="Summary","S","T")),"")</f>
        <v/>
      </c>
      <c r="AH55" s="26" t="str">
        <f aca="false">IF(AND($J55&lt;=AH$6+6,$K55&gt;=AH$6),IF($G55="Milestone","M",IF($G55="Summary","S","T")),"")</f>
        <v/>
      </c>
      <c r="AI55" s="26" t="str">
        <f aca="false">IF(AND($J55&lt;=AI$6+6,$K55&gt;=AI$6),IF($G55="Milestone","M",IF($G55="Summary","S","T")),"")</f>
        <v/>
      </c>
      <c r="AJ55" s="26" t="str">
        <f aca="false">IF(AND($J55&lt;=AJ$6+6,$K55&gt;=AJ$6),IF($G55="Milestone","M",IF($G55="Summary","S","T")),"")</f>
        <v/>
      </c>
      <c r="AK55" s="26" t="str">
        <f aca="false">IF(AND($J55&lt;=AK$6+6,$K55&gt;=AK$6),IF($G55="Milestone","M",IF($G55="Summary","S","T")),"")</f>
        <v/>
      </c>
      <c r="AL55" s="26" t="str">
        <f aca="false">IF(AND($J55&lt;=AL$6+6,$K55&gt;=AL$6),IF($G55="Milestone","M",IF($G55="Summary","S","T")),"")</f>
        <v/>
      </c>
      <c r="AM55" s="26" t="str">
        <f aca="false">IF(AND($J55&lt;=AM$6+6,$K55&gt;=AM$6),IF($G55="Milestone","M",IF($G55="Summary","S","T")),"")</f>
        <v/>
      </c>
      <c r="AN55" s="26" t="str">
        <f aca="false">IF(AND($J55&lt;=AN$6+6,$K55&gt;=AN$6),IF($G55="Milestone","M",IF($G55="Summary","S","T")),"")</f>
        <v/>
      </c>
      <c r="AO55" s="26" t="str">
        <f aca="false">IF(AND($J55&lt;=AO$6+6,$K55&gt;=AO$6),IF($G55="Milestone","M",IF($G55="Summary","S","T")),"")</f>
        <v/>
      </c>
      <c r="AP55" s="26" t="str">
        <f aca="false">IF(AND($J55&lt;=AP$6+6,$K55&gt;=AP$6),IF($G55="Milestone","M",IF($G55="Summary","S","T")),"")</f>
        <v/>
      </c>
    </row>
    <row r="56" customFormat="false" ht="28.35" hidden="false" customHeight="false" outlineLevel="0" collapsed="false">
      <c r="A56" s="27" t="n">
        <v>50</v>
      </c>
      <c r="B56" s="27" t="s">
        <v>322</v>
      </c>
      <c r="C56" s="27" t="n">
        <v>2</v>
      </c>
      <c r="D56" s="4" t="s">
        <v>272</v>
      </c>
      <c r="E56" s="28" t="s">
        <v>142</v>
      </c>
      <c r="F56" s="4" t="s">
        <v>323</v>
      </c>
      <c r="G56" s="27" t="s">
        <v>111</v>
      </c>
      <c r="H56" s="4" t="s">
        <v>275</v>
      </c>
      <c r="I56" s="29"/>
      <c r="J56" s="30" t="n">
        <v>46370</v>
      </c>
      <c r="K56" s="30" t="n">
        <v>46374</v>
      </c>
      <c r="L56" s="27" t="n">
        <f aca="false">IF(G56="Milestone",0,NETWORKDAYS(J56,K56,Settings!$B$20:$B$40))</f>
        <v>5</v>
      </c>
      <c r="M56" s="27" t="s">
        <v>324</v>
      </c>
      <c r="N56" s="28" t="s">
        <v>325</v>
      </c>
      <c r="O56" s="31" t="s">
        <v>113</v>
      </c>
      <c r="P56" s="32" t="n">
        <v>0</v>
      </c>
      <c r="Q56" s="33"/>
      <c r="R56" s="34" t="str">
        <f aca="false">IF(O56="Complete","Done",IF(AND(K56&gt;$J$3,E56&lt;&gt;"Hypercare"),"Past deadline",IF($C$3&gt;K56,"Overdue",IF(AND($C$3&gt;=J56,P56=0),"Start due","On plan"))))</f>
        <v>On plan</v>
      </c>
      <c r="S56" s="4" t="s">
        <v>326</v>
      </c>
      <c r="T56" s="35"/>
      <c r="U56" s="26" t="str">
        <f aca="false">IF(AND($J56&lt;=U$6+6,$K56&gt;=U$6),IF($G56="Milestone","M",IF($G56="Summary","S","T")),"")</f>
        <v/>
      </c>
      <c r="V56" s="26" t="str">
        <f aca="false">IF(AND($J56&lt;=V$6+6,$K56&gt;=V$6),IF($G56="Milestone","M",IF($G56="Summary","S","T")),"")</f>
        <v/>
      </c>
      <c r="W56" s="26" t="str">
        <f aca="false">IF(AND($J56&lt;=W$6+6,$K56&gt;=W$6),IF($G56="Milestone","M",IF($G56="Summary","S","T")),"")</f>
        <v/>
      </c>
      <c r="X56" s="26" t="str">
        <f aca="false">IF(AND($J56&lt;=X$6+6,$K56&gt;=X$6),IF($G56="Milestone","M",IF($G56="Summary","S","T")),"")</f>
        <v/>
      </c>
      <c r="Y56" s="26" t="str">
        <f aca="false">IF(AND($J56&lt;=Y$6+6,$K56&gt;=Y$6),IF($G56="Milestone","M",IF($G56="Summary","S","T")),"")</f>
        <v/>
      </c>
      <c r="Z56" s="26" t="str">
        <f aca="false">IF(AND($J56&lt;=Z$6+6,$K56&gt;=Z$6),IF($G56="Milestone","M",IF($G56="Summary","S","T")),"")</f>
        <v/>
      </c>
      <c r="AA56" s="26" t="str">
        <f aca="false">IF(AND($J56&lt;=AA$6+6,$K56&gt;=AA$6),IF($G56="Milestone","M",IF($G56="Summary","S","T")),"")</f>
        <v/>
      </c>
      <c r="AB56" s="26" t="str">
        <f aca="false">IF(AND($J56&lt;=AB$6+6,$K56&gt;=AB$6),IF($G56="Milestone","M",IF($G56="Summary","S","T")),"")</f>
        <v/>
      </c>
      <c r="AC56" s="26" t="str">
        <f aca="false">IF(AND($J56&lt;=AC$6+6,$K56&gt;=AC$6),IF($G56="Milestone","M",IF($G56="Summary","S","T")),"")</f>
        <v/>
      </c>
      <c r="AD56" s="26" t="str">
        <f aca="false">IF(AND($J56&lt;=AD$6+6,$K56&gt;=AD$6),IF($G56="Milestone","M",IF($G56="Summary","S","T")),"")</f>
        <v/>
      </c>
      <c r="AE56" s="26" t="str">
        <f aca="false">IF(AND($J56&lt;=AE$6+6,$K56&gt;=AE$6),IF($G56="Milestone","M",IF($G56="Summary","S","T")),"")</f>
        <v>T</v>
      </c>
      <c r="AF56" s="26" t="str">
        <f aca="false">IF(AND($J56&lt;=AF$6+6,$K56&gt;=AF$6),IF($G56="Milestone","M",IF($G56="Summary","S","T")),"")</f>
        <v/>
      </c>
      <c r="AG56" s="26" t="str">
        <f aca="false">IF(AND($J56&lt;=AG$6+6,$K56&gt;=AG$6),IF($G56="Milestone","M",IF($G56="Summary","S","T")),"")</f>
        <v/>
      </c>
      <c r="AH56" s="26" t="str">
        <f aca="false">IF(AND($J56&lt;=AH$6+6,$K56&gt;=AH$6),IF($G56="Milestone","M",IF($G56="Summary","S","T")),"")</f>
        <v/>
      </c>
      <c r="AI56" s="26" t="str">
        <f aca="false">IF(AND($J56&lt;=AI$6+6,$K56&gt;=AI$6),IF($G56="Milestone","M",IF($G56="Summary","S","T")),"")</f>
        <v/>
      </c>
      <c r="AJ56" s="26" t="str">
        <f aca="false">IF(AND($J56&lt;=AJ$6+6,$K56&gt;=AJ$6),IF($G56="Milestone","M",IF($G56="Summary","S","T")),"")</f>
        <v/>
      </c>
      <c r="AK56" s="26" t="str">
        <f aca="false">IF(AND($J56&lt;=AK$6+6,$K56&gt;=AK$6),IF($G56="Milestone","M",IF($G56="Summary","S","T")),"")</f>
        <v/>
      </c>
      <c r="AL56" s="26" t="str">
        <f aca="false">IF(AND($J56&lt;=AL$6+6,$K56&gt;=AL$6),IF($G56="Milestone","M",IF($G56="Summary","S","T")),"")</f>
        <v/>
      </c>
      <c r="AM56" s="26" t="str">
        <f aca="false">IF(AND($J56&lt;=AM$6+6,$K56&gt;=AM$6),IF($G56="Milestone","M",IF($G56="Summary","S","T")),"")</f>
        <v/>
      </c>
      <c r="AN56" s="26" t="str">
        <f aca="false">IF(AND($J56&lt;=AN$6+6,$K56&gt;=AN$6),IF($G56="Milestone","M",IF($G56="Summary","S","T")),"")</f>
        <v/>
      </c>
      <c r="AO56" s="26" t="str">
        <f aca="false">IF(AND($J56&lt;=AO$6+6,$K56&gt;=AO$6),IF($G56="Milestone","M",IF($G56="Summary","S","T")),"")</f>
        <v/>
      </c>
      <c r="AP56" s="26" t="str">
        <f aca="false">IF(AND($J56&lt;=AP$6+6,$K56&gt;=AP$6),IF($G56="Milestone","M",IF($G56="Summary","S","T")),"")</f>
        <v/>
      </c>
    </row>
    <row r="57" customFormat="false" ht="28.35" hidden="false" customHeight="false" outlineLevel="0" collapsed="false">
      <c r="A57" s="27" t="n">
        <v>51</v>
      </c>
      <c r="B57" s="27" t="s">
        <v>327</v>
      </c>
      <c r="C57" s="27" t="n">
        <v>2</v>
      </c>
      <c r="D57" s="4" t="s">
        <v>272</v>
      </c>
      <c r="E57" s="28" t="s">
        <v>148</v>
      </c>
      <c r="F57" s="4" t="s">
        <v>328</v>
      </c>
      <c r="G57" s="27" t="s">
        <v>111</v>
      </c>
      <c r="H57" s="4" t="s">
        <v>305</v>
      </c>
      <c r="I57" s="29"/>
      <c r="J57" s="30" t="n">
        <v>46391</v>
      </c>
      <c r="K57" s="30" t="n">
        <v>46416</v>
      </c>
      <c r="L57" s="27" t="n">
        <f aca="false">IF(G57="Milestone",0,NETWORKDAYS(J57,K57,Settings!$B$20:$B$40))</f>
        <v>20</v>
      </c>
      <c r="M57" s="27" t="s">
        <v>329</v>
      </c>
      <c r="N57" s="28" t="s">
        <v>322</v>
      </c>
      <c r="O57" s="31" t="s">
        <v>113</v>
      </c>
      <c r="P57" s="32" t="n">
        <v>0</v>
      </c>
      <c r="Q57" s="33"/>
      <c r="R57" s="34" t="str">
        <f aca="false">IF(O57="Complete","Done",IF(AND(K57&gt;$J$3,E57&lt;&gt;"Hypercare"),"Past deadline",IF($C$3&gt;K57,"Overdue",IF(AND($C$3&gt;=J57,P57=0),"Start due","On plan"))))</f>
        <v>On plan</v>
      </c>
      <c r="S57" s="4" t="s">
        <v>330</v>
      </c>
      <c r="T57" s="35"/>
      <c r="U57" s="26" t="str">
        <f aca="false">IF(AND($J57&lt;=U$6+6,$K57&gt;=U$6),IF($G57="Milestone","M",IF($G57="Summary","S","T")),"")</f>
        <v/>
      </c>
      <c r="V57" s="26" t="str">
        <f aca="false">IF(AND($J57&lt;=V$6+6,$K57&gt;=V$6),IF($G57="Milestone","M",IF($G57="Summary","S","T")),"")</f>
        <v/>
      </c>
      <c r="W57" s="26" t="str">
        <f aca="false">IF(AND($J57&lt;=W$6+6,$K57&gt;=W$6),IF($G57="Milestone","M",IF($G57="Summary","S","T")),"")</f>
        <v/>
      </c>
      <c r="X57" s="26" t="str">
        <f aca="false">IF(AND($J57&lt;=X$6+6,$K57&gt;=X$6),IF($G57="Milestone","M",IF($G57="Summary","S","T")),"")</f>
        <v/>
      </c>
      <c r="Y57" s="26" t="str">
        <f aca="false">IF(AND($J57&lt;=Y$6+6,$K57&gt;=Y$6),IF($G57="Milestone","M",IF($G57="Summary","S","T")),"")</f>
        <v/>
      </c>
      <c r="Z57" s="26" t="str">
        <f aca="false">IF(AND($J57&lt;=Z$6+6,$K57&gt;=Z$6),IF($G57="Milestone","M",IF($G57="Summary","S","T")),"")</f>
        <v/>
      </c>
      <c r="AA57" s="26" t="str">
        <f aca="false">IF(AND($J57&lt;=AA$6+6,$K57&gt;=AA$6),IF($G57="Milestone","M",IF($G57="Summary","S","T")),"")</f>
        <v/>
      </c>
      <c r="AB57" s="26" t="str">
        <f aca="false">IF(AND($J57&lt;=AB$6+6,$K57&gt;=AB$6),IF($G57="Milestone","M",IF($G57="Summary","S","T")),"")</f>
        <v/>
      </c>
      <c r="AC57" s="26" t="str">
        <f aca="false">IF(AND($J57&lt;=AC$6+6,$K57&gt;=AC$6),IF($G57="Milestone","M",IF($G57="Summary","S","T")),"")</f>
        <v/>
      </c>
      <c r="AD57" s="26" t="str">
        <f aca="false">IF(AND($J57&lt;=AD$6+6,$K57&gt;=AD$6),IF($G57="Milestone","M",IF($G57="Summary","S","T")),"")</f>
        <v/>
      </c>
      <c r="AE57" s="26" t="str">
        <f aca="false">IF(AND($J57&lt;=AE$6+6,$K57&gt;=AE$6),IF($G57="Milestone","M",IF($G57="Summary","S","T")),"")</f>
        <v/>
      </c>
      <c r="AF57" s="26" t="str">
        <f aca="false">IF(AND($J57&lt;=AF$6+6,$K57&gt;=AF$6),IF($G57="Milestone","M",IF($G57="Summary","S","T")),"")</f>
        <v/>
      </c>
      <c r="AG57" s="26" t="str">
        <f aca="false">IF(AND($J57&lt;=AG$6+6,$K57&gt;=AG$6),IF($G57="Milestone","M",IF($G57="Summary","S","T")),"")</f>
        <v/>
      </c>
      <c r="AH57" s="26" t="str">
        <f aca="false">IF(AND($J57&lt;=AH$6+6,$K57&gt;=AH$6),IF($G57="Milestone","M",IF($G57="Summary","S","T")),"")</f>
        <v>T</v>
      </c>
      <c r="AI57" s="26" t="str">
        <f aca="false">IF(AND($J57&lt;=AI$6+6,$K57&gt;=AI$6),IF($G57="Milestone","M",IF($G57="Summary","S","T")),"")</f>
        <v>T</v>
      </c>
      <c r="AJ57" s="26" t="str">
        <f aca="false">IF(AND($J57&lt;=AJ$6+6,$K57&gt;=AJ$6),IF($G57="Milestone","M",IF($G57="Summary","S","T")),"")</f>
        <v>T</v>
      </c>
      <c r="AK57" s="26" t="str">
        <f aca="false">IF(AND($J57&lt;=AK$6+6,$K57&gt;=AK$6),IF($G57="Milestone","M",IF($G57="Summary","S","T")),"")</f>
        <v>T</v>
      </c>
      <c r="AL57" s="26" t="str">
        <f aca="false">IF(AND($J57&lt;=AL$6+6,$K57&gt;=AL$6),IF($G57="Milestone","M",IF($G57="Summary","S","T")),"")</f>
        <v/>
      </c>
      <c r="AM57" s="26" t="str">
        <f aca="false">IF(AND($J57&lt;=AM$6+6,$K57&gt;=AM$6),IF($G57="Milestone","M",IF($G57="Summary","S","T")),"")</f>
        <v/>
      </c>
      <c r="AN57" s="26" t="str">
        <f aca="false">IF(AND($J57&lt;=AN$6+6,$K57&gt;=AN$6),IF($G57="Milestone","M",IF($G57="Summary","S","T")),"")</f>
        <v/>
      </c>
      <c r="AO57" s="26" t="str">
        <f aca="false">IF(AND($J57&lt;=AO$6+6,$K57&gt;=AO$6),IF($G57="Milestone","M",IF($G57="Summary","S","T")),"")</f>
        <v/>
      </c>
      <c r="AP57" s="26" t="str">
        <f aca="false">IF(AND($J57&lt;=AP$6+6,$K57&gt;=AP$6),IF($G57="Milestone","M",IF($G57="Summary","S","T")),"")</f>
        <v/>
      </c>
    </row>
    <row r="58" customFormat="false" ht="23.85" hidden="false" customHeight="false" outlineLevel="0" collapsed="false">
      <c r="A58" s="22" t="n">
        <v>52</v>
      </c>
      <c r="B58" s="22" t="s">
        <v>331</v>
      </c>
      <c r="C58" s="22" t="n">
        <v>1</v>
      </c>
      <c r="D58" s="3" t="s">
        <v>332</v>
      </c>
      <c r="E58" s="23" t="s">
        <v>106</v>
      </c>
      <c r="F58" s="3" t="s">
        <v>332</v>
      </c>
      <c r="G58" s="22" t="s">
        <v>107</v>
      </c>
      <c r="H58" s="3"/>
      <c r="I58" s="23"/>
      <c r="J58" s="24" t="n">
        <f aca="false">MIN(J59:J67)</f>
        <v>46307</v>
      </c>
      <c r="K58" s="24" t="n">
        <f aca="false">MAX(K59:K67)</f>
        <v>46422</v>
      </c>
      <c r="L58" s="22" t="n">
        <f aca="false">SUM(L59:L67)</f>
        <v>76</v>
      </c>
      <c r="M58" s="22"/>
      <c r="N58" s="23"/>
      <c r="O58" s="22" t="str">
        <f aca="false">IF(P58&gt;=1,"Complete",IF(P58&gt;0,"In progress","Not started"))</f>
        <v>Not started</v>
      </c>
      <c r="P58" s="25" t="n">
        <f aca="false">IFERROR(SUMPRODUCT(P59:P67,L59:L67)/SUM(L59:L67),0)</f>
        <v>0</v>
      </c>
      <c r="Q58" s="24"/>
      <c r="R58" s="23" t="str">
        <f aca="false">IF(COUNTIF(R59:R67,"Past deadline")&gt;0,"Has past-deadline tasks",IF(COUNTIF(R59:R67,"Overdue")&gt;0,"Has overdue tasks",IF(P58&gt;=1,"Done","On plan")))</f>
        <v>On plan</v>
      </c>
      <c r="S58" s="3"/>
      <c r="T58" s="3"/>
      <c r="U58" s="26" t="str">
        <f aca="false">IF(AND($J58&lt;=U$6+6,$K58&gt;=U$6),IF($G58="Milestone","M",IF($G58="Summary","S","T")),"")</f>
        <v/>
      </c>
      <c r="V58" s="26" t="str">
        <f aca="false">IF(AND($J58&lt;=V$6+6,$K58&gt;=V$6),IF($G58="Milestone","M",IF($G58="Summary","S","T")),"")</f>
        <v>S</v>
      </c>
      <c r="W58" s="26" t="str">
        <f aca="false">IF(AND($J58&lt;=W$6+6,$K58&gt;=W$6),IF($G58="Milestone","M",IF($G58="Summary","S","T")),"")</f>
        <v>S</v>
      </c>
      <c r="X58" s="26" t="str">
        <f aca="false">IF(AND($J58&lt;=X$6+6,$K58&gt;=X$6),IF($G58="Milestone","M",IF($G58="Summary","S","T")),"")</f>
        <v>S</v>
      </c>
      <c r="Y58" s="26" t="str">
        <f aca="false">IF(AND($J58&lt;=Y$6+6,$K58&gt;=Y$6),IF($G58="Milestone","M",IF($G58="Summary","S","T")),"")</f>
        <v>S</v>
      </c>
      <c r="Z58" s="26" t="str">
        <f aca="false">IF(AND($J58&lt;=Z$6+6,$K58&gt;=Z$6),IF($G58="Milestone","M",IF($G58="Summary","S","T")),"")</f>
        <v>S</v>
      </c>
      <c r="AA58" s="26" t="str">
        <f aca="false">IF(AND($J58&lt;=AA$6+6,$K58&gt;=AA$6),IF($G58="Milestone","M",IF($G58="Summary","S","T")),"")</f>
        <v>S</v>
      </c>
      <c r="AB58" s="26" t="str">
        <f aca="false">IF(AND($J58&lt;=AB$6+6,$K58&gt;=AB$6),IF($G58="Milestone","M",IF($G58="Summary","S","T")),"")</f>
        <v>S</v>
      </c>
      <c r="AC58" s="26" t="str">
        <f aca="false">IF(AND($J58&lt;=AC$6+6,$K58&gt;=AC$6),IF($G58="Milestone","M",IF($G58="Summary","S","T")),"")</f>
        <v>S</v>
      </c>
      <c r="AD58" s="26" t="str">
        <f aca="false">IF(AND($J58&lt;=AD$6+6,$K58&gt;=AD$6),IF($G58="Milestone","M",IF($G58="Summary","S","T")),"")</f>
        <v>S</v>
      </c>
      <c r="AE58" s="26" t="str">
        <f aca="false">IF(AND($J58&lt;=AE$6+6,$K58&gt;=AE$6),IF($G58="Milestone","M",IF($G58="Summary","S","T")),"")</f>
        <v>S</v>
      </c>
      <c r="AF58" s="26" t="str">
        <f aca="false">IF(AND($J58&lt;=AF$6+6,$K58&gt;=AF$6),IF($G58="Milestone","M",IF($G58="Summary","S","T")),"")</f>
        <v>S</v>
      </c>
      <c r="AG58" s="26" t="str">
        <f aca="false">IF(AND($J58&lt;=AG$6+6,$K58&gt;=AG$6),IF($G58="Milestone","M",IF($G58="Summary","S","T")),"")</f>
        <v>S</v>
      </c>
      <c r="AH58" s="26" t="str">
        <f aca="false">IF(AND($J58&lt;=AH$6+6,$K58&gt;=AH$6),IF($G58="Milestone","M",IF($G58="Summary","S","T")),"")</f>
        <v>S</v>
      </c>
      <c r="AI58" s="26" t="str">
        <f aca="false">IF(AND($J58&lt;=AI$6+6,$K58&gt;=AI$6),IF($G58="Milestone","M",IF($G58="Summary","S","T")),"")</f>
        <v>S</v>
      </c>
      <c r="AJ58" s="26" t="str">
        <f aca="false">IF(AND($J58&lt;=AJ$6+6,$K58&gt;=AJ$6),IF($G58="Milestone","M",IF($G58="Summary","S","T")),"")</f>
        <v>S</v>
      </c>
      <c r="AK58" s="26" t="str">
        <f aca="false">IF(AND($J58&lt;=AK$6+6,$K58&gt;=AK$6),IF($G58="Milestone","M",IF($G58="Summary","S","T")),"")</f>
        <v>S</v>
      </c>
      <c r="AL58" s="26" t="str">
        <f aca="false">IF(AND($J58&lt;=AL$6+6,$K58&gt;=AL$6),IF($G58="Milestone","M",IF($G58="Summary","S","T")),"")</f>
        <v>S</v>
      </c>
      <c r="AM58" s="26" t="str">
        <f aca="false">IF(AND($J58&lt;=AM$6+6,$K58&gt;=AM$6),IF($G58="Milestone","M",IF($G58="Summary","S","T")),"")</f>
        <v/>
      </c>
      <c r="AN58" s="26" t="str">
        <f aca="false">IF(AND($J58&lt;=AN$6+6,$K58&gt;=AN$6),IF($G58="Milestone","M",IF($G58="Summary","S","T")),"")</f>
        <v/>
      </c>
      <c r="AO58" s="26" t="str">
        <f aca="false">IF(AND($J58&lt;=AO$6+6,$K58&gt;=AO$6),IF($G58="Milestone","M",IF($G58="Summary","S","T")),"")</f>
        <v/>
      </c>
      <c r="AP58" s="26" t="str">
        <f aca="false">IF(AND($J58&lt;=AP$6+6,$K58&gt;=AP$6),IF($G58="Milestone","M",IF($G58="Summary","S","T")),"")</f>
        <v/>
      </c>
    </row>
    <row r="59" customFormat="false" ht="28.35" hidden="false" customHeight="false" outlineLevel="0" collapsed="false">
      <c r="A59" s="27" t="n">
        <v>53</v>
      </c>
      <c r="B59" s="27" t="s">
        <v>333</v>
      </c>
      <c r="C59" s="27" t="n">
        <v>2</v>
      </c>
      <c r="D59" s="4" t="s">
        <v>332</v>
      </c>
      <c r="E59" s="28" t="s">
        <v>109</v>
      </c>
      <c r="F59" s="4" t="s">
        <v>334</v>
      </c>
      <c r="G59" s="27" t="s">
        <v>111</v>
      </c>
      <c r="H59" s="4" t="s">
        <v>335</v>
      </c>
      <c r="I59" s="29"/>
      <c r="J59" s="30" t="n">
        <v>46307</v>
      </c>
      <c r="K59" s="30" t="n">
        <v>46316</v>
      </c>
      <c r="L59" s="27" t="n">
        <f aca="false">IF(G59="Milestone",0,NETWORKDAYS(J59,K59,Settings!$B$20:$B$40))</f>
        <v>8</v>
      </c>
      <c r="M59" s="27" t="s">
        <v>118</v>
      </c>
      <c r="N59" s="28" t="s">
        <v>108</v>
      </c>
      <c r="O59" s="31" t="s">
        <v>113</v>
      </c>
      <c r="P59" s="32" t="n">
        <v>0</v>
      </c>
      <c r="Q59" s="33"/>
      <c r="R59" s="34" t="str">
        <f aca="false">IF(O59="Complete","Done",IF(AND(K59&gt;$J$3,E59&lt;&gt;"Hypercare"),"Past deadline",IF($C$3&gt;K59,"Overdue",IF(AND($C$3&gt;=J59,P59=0),"Start due","On plan"))))</f>
        <v>On plan</v>
      </c>
      <c r="S59" s="4" t="s">
        <v>336</v>
      </c>
      <c r="T59" s="35"/>
      <c r="U59" s="26" t="str">
        <f aca="false">IF(AND($J59&lt;=U$6+6,$K59&gt;=U$6),IF($G59="Milestone","M",IF($G59="Summary","S","T")),"")</f>
        <v/>
      </c>
      <c r="V59" s="26" t="str">
        <f aca="false">IF(AND($J59&lt;=V$6+6,$K59&gt;=V$6),IF($G59="Milestone","M",IF($G59="Summary","S","T")),"")</f>
        <v>T</v>
      </c>
      <c r="W59" s="26" t="str">
        <f aca="false">IF(AND($J59&lt;=W$6+6,$K59&gt;=W$6),IF($G59="Milestone","M",IF($G59="Summary","S","T")),"")</f>
        <v>T</v>
      </c>
      <c r="X59" s="26" t="str">
        <f aca="false">IF(AND($J59&lt;=X$6+6,$K59&gt;=X$6),IF($G59="Milestone","M",IF($G59="Summary","S","T")),"")</f>
        <v/>
      </c>
      <c r="Y59" s="26" t="str">
        <f aca="false">IF(AND($J59&lt;=Y$6+6,$K59&gt;=Y$6),IF($G59="Milestone","M",IF($G59="Summary","S","T")),"")</f>
        <v/>
      </c>
      <c r="Z59" s="26" t="str">
        <f aca="false">IF(AND($J59&lt;=Z$6+6,$K59&gt;=Z$6),IF($G59="Milestone","M",IF($G59="Summary","S","T")),"")</f>
        <v/>
      </c>
      <c r="AA59" s="26" t="str">
        <f aca="false">IF(AND($J59&lt;=AA$6+6,$K59&gt;=AA$6),IF($G59="Milestone","M",IF($G59="Summary","S","T")),"")</f>
        <v/>
      </c>
      <c r="AB59" s="26" t="str">
        <f aca="false">IF(AND($J59&lt;=AB$6+6,$K59&gt;=AB$6),IF($G59="Milestone","M",IF($G59="Summary","S","T")),"")</f>
        <v/>
      </c>
      <c r="AC59" s="26" t="str">
        <f aca="false">IF(AND($J59&lt;=AC$6+6,$K59&gt;=AC$6),IF($G59="Milestone","M",IF($G59="Summary","S","T")),"")</f>
        <v/>
      </c>
      <c r="AD59" s="26" t="str">
        <f aca="false">IF(AND($J59&lt;=AD$6+6,$K59&gt;=AD$6),IF($G59="Milestone","M",IF($G59="Summary","S","T")),"")</f>
        <v/>
      </c>
      <c r="AE59" s="26" t="str">
        <f aca="false">IF(AND($J59&lt;=AE$6+6,$K59&gt;=AE$6),IF($G59="Milestone","M",IF($G59="Summary","S","T")),"")</f>
        <v/>
      </c>
      <c r="AF59" s="26" t="str">
        <f aca="false">IF(AND($J59&lt;=AF$6+6,$K59&gt;=AF$6),IF($G59="Milestone","M",IF($G59="Summary","S","T")),"")</f>
        <v/>
      </c>
      <c r="AG59" s="26" t="str">
        <f aca="false">IF(AND($J59&lt;=AG$6+6,$K59&gt;=AG$6),IF($G59="Milestone","M",IF($G59="Summary","S","T")),"")</f>
        <v/>
      </c>
      <c r="AH59" s="26" t="str">
        <f aca="false">IF(AND($J59&lt;=AH$6+6,$K59&gt;=AH$6),IF($G59="Milestone","M",IF($G59="Summary","S","T")),"")</f>
        <v/>
      </c>
      <c r="AI59" s="26" t="str">
        <f aca="false">IF(AND($J59&lt;=AI$6+6,$K59&gt;=AI$6),IF($G59="Milestone","M",IF($G59="Summary","S","T")),"")</f>
        <v/>
      </c>
      <c r="AJ59" s="26" t="str">
        <f aca="false">IF(AND($J59&lt;=AJ$6+6,$K59&gt;=AJ$6),IF($G59="Milestone","M",IF($G59="Summary","S","T")),"")</f>
        <v/>
      </c>
      <c r="AK59" s="26" t="str">
        <f aca="false">IF(AND($J59&lt;=AK$6+6,$K59&gt;=AK$6),IF($G59="Milestone","M",IF($G59="Summary","S","T")),"")</f>
        <v/>
      </c>
      <c r="AL59" s="26" t="str">
        <f aca="false">IF(AND($J59&lt;=AL$6+6,$K59&gt;=AL$6),IF($G59="Milestone","M",IF($G59="Summary","S","T")),"")</f>
        <v/>
      </c>
      <c r="AM59" s="26" t="str">
        <f aca="false">IF(AND($J59&lt;=AM$6+6,$K59&gt;=AM$6),IF($G59="Milestone","M",IF($G59="Summary","S","T")),"")</f>
        <v/>
      </c>
      <c r="AN59" s="26" t="str">
        <f aca="false">IF(AND($J59&lt;=AN$6+6,$K59&gt;=AN$6),IF($G59="Milestone","M",IF($G59="Summary","S","T")),"")</f>
        <v/>
      </c>
      <c r="AO59" s="26" t="str">
        <f aca="false">IF(AND($J59&lt;=AO$6+6,$K59&gt;=AO$6),IF($G59="Milestone","M",IF($G59="Summary","S","T")),"")</f>
        <v/>
      </c>
      <c r="AP59" s="26" t="str">
        <f aca="false">IF(AND($J59&lt;=AP$6+6,$K59&gt;=AP$6),IF($G59="Milestone","M",IF($G59="Summary","S","T")),"")</f>
        <v/>
      </c>
    </row>
    <row r="60" customFormat="false" ht="28.35" hidden="false" customHeight="false" outlineLevel="0" collapsed="false">
      <c r="A60" s="27" t="n">
        <v>54</v>
      </c>
      <c r="B60" s="27" t="s">
        <v>337</v>
      </c>
      <c r="C60" s="27" t="n">
        <v>2</v>
      </c>
      <c r="D60" s="4" t="s">
        <v>332</v>
      </c>
      <c r="E60" s="28" t="s">
        <v>135</v>
      </c>
      <c r="F60" s="4" t="s">
        <v>338</v>
      </c>
      <c r="G60" s="27" t="s">
        <v>111</v>
      </c>
      <c r="H60" s="4" t="s">
        <v>339</v>
      </c>
      <c r="I60" s="29"/>
      <c r="J60" s="30" t="n">
        <v>46328</v>
      </c>
      <c r="K60" s="30" t="n">
        <v>46339</v>
      </c>
      <c r="L60" s="27" t="n">
        <f aca="false">IF(G60="Milestone",0,NETWORKDAYS(J60,K60,Settings!$B$20:$B$40))</f>
        <v>10</v>
      </c>
      <c r="M60" s="27" t="s">
        <v>340</v>
      </c>
      <c r="N60" s="28" t="s">
        <v>341</v>
      </c>
      <c r="O60" s="31" t="s">
        <v>113</v>
      </c>
      <c r="P60" s="32" t="n">
        <v>0</v>
      </c>
      <c r="Q60" s="33"/>
      <c r="R60" s="34" t="str">
        <f aca="false">IF(O60="Complete","Done",IF(AND(K60&gt;$J$3,E60&lt;&gt;"Hypercare"),"Past deadline",IF($C$3&gt;K60,"Overdue",IF(AND($C$3&gt;=J60,P60=0),"Start due","On plan"))))</f>
        <v>On plan</v>
      </c>
      <c r="S60" s="4" t="s">
        <v>342</v>
      </c>
      <c r="T60" s="35"/>
      <c r="U60" s="26" t="str">
        <f aca="false">IF(AND($J60&lt;=U$6+6,$K60&gt;=U$6),IF($G60="Milestone","M",IF($G60="Summary","S","T")),"")</f>
        <v/>
      </c>
      <c r="V60" s="26" t="str">
        <f aca="false">IF(AND($J60&lt;=V$6+6,$K60&gt;=V$6),IF($G60="Milestone","M",IF($G60="Summary","S","T")),"")</f>
        <v/>
      </c>
      <c r="W60" s="26" t="str">
        <f aca="false">IF(AND($J60&lt;=W$6+6,$K60&gt;=W$6),IF($G60="Milestone","M",IF($G60="Summary","S","T")),"")</f>
        <v/>
      </c>
      <c r="X60" s="26" t="str">
        <f aca="false">IF(AND($J60&lt;=X$6+6,$K60&gt;=X$6),IF($G60="Milestone","M",IF($G60="Summary","S","T")),"")</f>
        <v/>
      </c>
      <c r="Y60" s="26" t="str">
        <f aca="false">IF(AND($J60&lt;=Y$6+6,$K60&gt;=Y$6),IF($G60="Milestone","M",IF($G60="Summary","S","T")),"")</f>
        <v>T</v>
      </c>
      <c r="Z60" s="26" t="str">
        <f aca="false">IF(AND($J60&lt;=Z$6+6,$K60&gt;=Z$6),IF($G60="Milestone","M",IF($G60="Summary","S","T")),"")</f>
        <v>T</v>
      </c>
      <c r="AA60" s="26" t="str">
        <f aca="false">IF(AND($J60&lt;=AA$6+6,$K60&gt;=AA$6),IF($G60="Milestone","M",IF($G60="Summary","S","T")),"")</f>
        <v/>
      </c>
      <c r="AB60" s="26" t="str">
        <f aca="false">IF(AND($J60&lt;=AB$6+6,$K60&gt;=AB$6),IF($G60="Milestone","M",IF($G60="Summary","S","T")),"")</f>
        <v/>
      </c>
      <c r="AC60" s="26" t="str">
        <f aca="false">IF(AND($J60&lt;=AC$6+6,$K60&gt;=AC$6),IF($G60="Milestone","M",IF($G60="Summary","S","T")),"")</f>
        <v/>
      </c>
      <c r="AD60" s="26" t="str">
        <f aca="false">IF(AND($J60&lt;=AD$6+6,$K60&gt;=AD$6),IF($G60="Milestone","M",IF($G60="Summary","S","T")),"")</f>
        <v/>
      </c>
      <c r="AE60" s="26" t="str">
        <f aca="false">IF(AND($J60&lt;=AE$6+6,$K60&gt;=AE$6),IF($G60="Milestone","M",IF($G60="Summary","S","T")),"")</f>
        <v/>
      </c>
      <c r="AF60" s="26" t="str">
        <f aca="false">IF(AND($J60&lt;=AF$6+6,$K60&gt;=AF$6),IF($G60="Milestone","M",IF($G60="Summary","S","T")),"")</f>
        <v/>
      </c>
      <c r="AG60" s="26" t="str">
        <f aca="false">IF(AND($J60&lt;=AG$6+6,$K60&gt;=AG$6),IF($G60="Milestone","M",IF($G60="Summary","S","T")),"")</f>
        <v/>
      </c>
      <c r="AH60" s="26" t="str">
        <f aca="false">IF(AND($J60&lt;=AH$6+6,$K60&gt;=AH$6),IF($G60="Milestone","M",IF($G60="Summary","S","T")),"")</f>
        <v/>
      </c>
      <c r="AI60" s="26" t="str">
        <f aca="false">IF(AND($J60&lt;=AI$6+6,$K60&gt;=AI$6),IF($G60="Milestone","M",IF($G60="Summary","S","T")),"")</f>
        <v/>
      </c>
      <c r="AJ60" s="26" t="str">
        <f aca="false">IF(AND($J60&lt;=AJ$6+6,$K60&gt;=AJ$6),IF($G60="Milestone","M",IF($G60="Summary","S","T")),"")</f>
        <v/>
      </c>
      <c r="AK60" s="26" t="str">
        <f aca="false">IF(AND($J60&lt;=AK$6+6,$K60&gt;=AK$6),IF($G60="Milestone","M",IF($G60="Summary","S","T")),"")</f>
        <v/>
      </c>
      <c r="AL60" s="26" t="str">
        <f aca="false">IF(AND($J60&lt;=AL$6+6,$K60&gt;=AL$6),IF($G60="Milestone","M",IF($G60="Summary","S","T")),"")</f>
        <v/>
      </c>
      <c r="AM60" s="26" t="str">
        <f aca="false">IF(AND($J60&lt;=AM$6+6,$K60&gt;=AM$6),IF($G60="Milestone","M",IF($G60="Summary","S","T")),"")</f>
        <v/>
      </c>
      <c r="AN60" s="26" t="str">
        <f aca="false">IF(AND($J60&lt;=AN$6+6,$K60&gt;=AN$6),IF($G60="Milestone","M",IF($G60="Summary","S","T")),"")</f>
        <v/>
      </c>
      <c r="AO60" s="26" t="str">
        <f aca="false">IF(AND($J60&lt;=AO$6+6,$K60&gt;=AO$6),IF($G60="Milestone","M",IF($G60="Summary","S","T")),"")</f>
        <v/>
      </c>
      <c r="AP60" s="26" t="str">
        <f aca="false">IF(AND($J60&lt;=AP$6+6,$K60&gt;=AP$6),IF($G60="Milestone","M",IF($G60="Summary","S","T")),"")</f>
        <v/>
      </c>
    </row>
    <row r="61" customFormat="false" ht="28.35" hidden="false" customHeight="false" outlineLevel="0" collapsed="false">
      <c r="A61" s="27" t="n">
        <v>55</v>
      </c>
      <c r="B61" s="27" t="s">
        <v>343</v>
      </c>
      <c r="C61" s="27" t="n">
        <v>2</v>
      </c>
      <c r="D61" s="4" t="s">
        <v>332</v>
      </c>
      <c r="E61" s="28" t="s">
        <v>142</v>
      </c>
      <c r="F61" s="4" t="s">
        <v>344</v>
      </c>
      <c r="G61" s="27" t="s">
        <v>111</v>
      </c>
      <c r="H61" s="4" t="s">
        <v>345</v>
      </c>
      <c r="I61" s="29"/>
      <c r="J61" s="30" t="n">
        <v>46342</v>
      </c>
      <c r="K61" s="30" t="n">
        <v>46367</v>
      </c>
      <c r="L61" s="27" t="n">
        <f aca="false">IF(G61="Milestone",0,NETWORKDAYS(J61,K61,Settings!$B$20:$B$40))</f>
        <v>18</v>
      </c>
      <c r="M61" s="27" t="s">
        <v>346</v>
      </c>
      <c r="N61" s="28" t="s">
        <v>337</v>
      </c>
      <c r="O61" s="31" t="s">
        <v>113</v>
      </c>
      <c r="P61" s="32" t="n">
        <v>0</v>
      </c>
      <c r="Q61" s="33"/>
      <c r="R61" s="34" t="str">
        <f aca="false">IF(O61="Complete","Done",IF(AND(K61&gt;$J$3,E61&lt;&gt;"Hypercare"),"Past deadline",IF($C$3&gt;K61,"Overdue",IF(AND($C$3&gt;=J61,P61=0),"Start due","On plan"))))</f>
        <v>On plan</v>
      </c>
      <c r="S61" s="4" t="s">
        <v>347</v>
      </c>
      <c r="T61" s="35"/>
      <c r="U61" s="26" t="str">
        <f aca="false">IF(AND($J61&lt;=U$6+6,$K61&gt;=U$6),IF($G61="Milestone","M",IF($G61="Summary","S","T")),"")</f>
        <v/>
      </c>
      <c r="V61" s="26" t="str">
        <f aca="false">IF(AND($J61&lt;=V$6+6,$K61&gt;=V$6),IF($G61="Milestone","M",IF($G61="Summary","S","T")),"")</f>
        <v/>
      </c>
      <c r="W61" s="26" t="str">
        <f aca="false">IF(AND($J61&lt;=W$6+6,$K61&gt;=W$6),IF($G61="Milestone","M",IF($G61="Summary","S","T")),"")</f>
        <v/>
      </c>
      <c r="X61" s="26" t="str">
        <f aca="false">IF(AND($J61&lt;=X$6+6,$K61&gt;=X$6),IF($G61="Milestone","M",IF($G61="Summary","S","T")),"")</f>
        <v/>
      </c>
      <c r="Y61" s="26" t="str">
        <f aca="false">IF(AND($J61&lt;=Y$6+6,$K61&gt;=Y$6),IF($G61="Milestone","M",IF($G61="Summary","S","T")),"")</f>
        <v/>
      </c>
      <c r="Z61" s="26" t="str">
        <f aca="false">IF(AND($J61&lt;=Z$6+6,$K61&gt;=Z$6),IF($G61="Milestone","M",IF($G61="Summary","S","T")),"")</f>
        <v/>
      </c>
      <c r="AA61" s="26" t="str">
        <f aca="false">IF(AND($J61&lt;=AA$6+6,$K61&gt;=AA$6),IF($G61="Milestone","M",IF($G61="Summary","S","T")),"")</f>
        <v>T</v>
      </c>
      <c r="AB61" s="26" t="str">
        <f aca="false">IF(AND($J61&lt;=AB$6+6,$K61&gt;=AB$6),IF($G61="Milestone","M",IF($G61="Summary","S","T")),"")</f>
        <v>T</v>
      </c>
      <c r="AC61" s="26" t="str">
        <f aca="false">IF(AND($J61&lt;=AC$6+6,$K61&gt;=AC$6),IF($G61="Milestone","M",IF($G61="Summary","S","T")),"")</f>
        <v>T</v>
      </c>
      <c r="AD61" s="26" t="str">
        <f aca="false">IF(AND($J61&lt;=AD$6+6,$K61&gt;=AD$6),IF($G61="Milestone","M",IF($G61="Summary","S","T")),"")</f>
        <v>T</v>
      </c>
      <c r="AE61" s="26" t="str">
        <f aca="false">IF(AND($J61&lt;=AE$6+6,$K61&gt;=AE$6),IF($G61="Milestone","M",IF($G61="Summary","S","T")),"")</f>
        <v/>
      </c>
      <c r="AF61" s="26" t="str">
        <f aca="false">IF(AND($J61&lt;=AF$6+6,$K61&gt;=AF$6),IF($G61="Milestone","M",IF($G61="Summary","S","T")),"")</f>
        <v/>
      </c>
      <c r="AG61" s="26" t="str">
        <f aca="false">IF(AND($J61&lt;=AG$6+6,$K61&gt;=AG$6),IF($G61="Milestone","M",IF($G61="Summary","S","T")),"")</f>
        <v/>
      </c>
      <c r="AH61" s="26" t="str">
        <f aca="false">IF(AND($J61&lt;=AH$6+6,$K61&gt;=AH$6),IF($G61="Milestone","M",IF($G61="Summary","S","T")),"")</f>
        <v/>
      </c>
      <c r="AI61" s="26" t="str">
        <f aca="false">IF(AND($J61&lt;=AI$6+6,$K61&gt;=AI$6),IF($G61="Milestone","M",IF($G61="Summary","S","T")),"")</f>
        <v/>
      </c>
      <c r="AJ61" s="26" t="str">
        <f aca="false">IF(AND($J61&lt;=AJ$6+6,$K61&gt;=AJ$6),IF($G61="Milestone","M",IF($G61="Summary","S","T")),"")</f>
        <v/>
      </c>
      <c r="AK61" s="26" t="str">
        <f aca="false">IF(AND($J61&lt;=AK$6+6,$K61&gt;=AK$6),IF($G61="Milestone","M",IF($G61="Summary","S","T")),"")</f>
        <v/>
      </c>
      <c r="AL61" s="26" t="str">
        <f aca="false">IF(AND($J61&lt;=AL$6+6,$K61&gt;=AL$6),IF($G61="Milestone","M",IF($G61="Summary","S","T")),"")</f>
        <v/>
      </c>
      <c r="AM61" s="26" t="str">
        <f aca="false">IF(AND($J61&lt;=AM$6+6,$K61&gt;=AM$6),IF($G61="Milestone","M",IF($G61="Summary","S","T")),"")</f>
        <v/>
      </c>
      <c r="AN61" s="26" t="str">
        <f aca="false">IF(AND($J61&lt;=AN$6+6,$K61&gt;=AN$6),IF($G61="Milestone","M",IF($G61="Summary","S","T")),"")</f>
        <v/>
      </c>
      <c r="AO61" s="26" t="str">
        <f aca="false">IF(AND($J61&lt;=AO$6+6,$K61&gt;=AO$6),IF($G61="Milestone","M",IF($G61="Summary","S","T")),"")</f>
        <v/>
      </c>
      <c r="AP61" s="26" t="str">
        <f aca="false">IF(AND($J61&lt;=AP$6+6,$K61&gt;=AP$6),IF($G61="Milestone","M",IF($G61="Summary","S","T")),"")</f>
        <v/>
      </c>
    </row>
    <row r="62" customFormat="false" ht="28.35" hidden="false" customHeight="false" outlineLevel="0" collapsed="false">
      <c r="A62" s="27" t="n">
        <v>56</v>
      </c>
      <c r="B62" s="27" t="s">
        <v>348</v>
      </c>
      <c r="C62" s="27" t="n">
        <v>2</v>
      </c>
      <c r="D62" s="4" t="s">
        <v>332</v>
      </c>
      <c r="E62" s="28" t="s">
        <v>142</v>
      </c>
      <c r="F62" s="4" t="s">
        <v>349</v>
      </c>
      <c r="G62" s="27" t="s">
        <v>111</v>
      </c>
      <c r="H62" s="4" t="s">
        <v>335</v>
      </c>
      <c r="I62" s="29"/>
      <c r="J62" s="30" t="n">
        <v>46356</v>
      </c>
      <c r="K62" s="30" t="n">
        <v>46360</v>
      </c>
      <c r="L62" s="27" t="n">
        <f aca="false">IF(G62="Milestone",0,NETWORKDAYS(J62,K62,Settings!$B$20:$B$40))</f>
        <v>5</v>
      </c>
      <c r="M62" s="27" t="s">
        <v>346</v>
      </c>
      <c r="N62" s="28" t="s">
        <v>337</v>
      </c>
      <c r="O62" s="31" t="s">
        <v>113</v>
      </c>
      <c r="P62" s="32" t="n">
        <v>0</v>
      </c>
      <c r="Q62" s="33"/>
      <c r="R62" s="34" t="str">
        <f aca="false">IF(O62="Complete","Done",IF(AND(K62&gt;$J$3,E62&lt;&gt;"Hypercare"),"Past deadline",IF($C$3&gt;K62,"Overdue",IF(AND($C$3&gt;=J62,P62=0),"Start due","On plan"))))</f>
        <v>On plan</v>
      </c>
      <c r="S62" s="4" t="s">
        <v>350</v>
      </c>
      <c r="T62" s="35"/>
      <c r="U62" s="26" t="str">
        <f aca="false">IF(AND($J62&lt;=U$6+6,$K62&gt;=U$6),IF($G62="Milestone","M",IF($G62="Summary","S","T")),"")</f>
        <v/>
      </c>
      <c r="V62" s="26" t="str">
        <f aca="false">IF(AND($J62&lt;=V$6+6,$K62&gt;=V$6),IF($G62="Milestone","M",IF($G62="Summary","S","T")),"")</f>
        <v/>
      </c>
      <c r="W62" s="26" t="str">
        <f aca="false">IF(AND($J62&lt;=W$6+6,$K62&gt;=W$6),IF($G62="Milestone","M",IF($G62="Summary","S","T")),"")</f>
        <v/>
      </c>
      <c r="X62" s="26" t="str">
        <f aca="false">IF(AND($J62&lt;=X$6+6,$K62&gt;=X$6),IF($G62="Milestone","M",IF($G62="Summary","S","T")),"")</f>
        <v/>
      </c>
      <c r="Y62" s="26" t="str">
        <f aca="false">IF(AND($J62&lt;=Y$6+6,$K62&gt;=Y$6),IF($G62="Milestone","M",IF($G62="Summary","S","T")),"")</f>
        <v/>
      </c>
      <c r="Z62" s="26" t="str">
        <f aca="false">IF(AND($J62&lt;=Z$6+6,$K62&gt;=Z$6),IF($G62="Milestone","M",IF($G62="Summary","S","T")),"")</f>
        <v/>
      </c>
      <c r="AA62" s="26" t="str">
        <f aca="false">IF(AND($J62&lt;=AA$6+6,$K62&gt;=AA$6),IF($G62="Milestone","M",IF($G62="Summary","S","T")),"")</f>
        <v/>
      </c>
      <c r="AB62" s="26" t="str">
        <f aca="false">IF(AND($J62&lt;=AB$6+6,$K62&gt;=AB$6),IF($G62="Milestone","M",IF($G62="Summary","S","T")),"")</f>
        <v/>
      </c>
      <c r="AC62" s="26" t="str">
        <f aca="false">IF(AND($J62&lt;=AC$6+6,$K62&gt;=AC$6),IF($G62="Milestone","M",IF($G62="Summary","S","T")),"")</f>
        <v>T</v>
      </c>
      <c r="AD62" s="26" t="str">
        <f aca="false">IF(AND($J62&lt;=AD$6+6,$K62&gt;=AD$6),IF($G62="Milestone","M",IF($G62="Summary","S","T")),"")</f>
        <v/>
      </c>
      <c r="AE62" s="26" t="str">
        <f aca="false">IF(AND($J62&lt;=AE$6+6,$K62&gt;=AE$6),IF($G62="Milestone","M",IF($G62="Summary","S","T")),"")</f>
        <v/>
      </c>
      <c r="AF62" s="26" t="str">
        <f aca="false">IF(AND($J62&lt;=AF$6+6,$K62&gt;=AF$6),IF($G62="Milestone","M",IF($G62="Summary","S","T")),"")</f>
        <v/>
      </c>
      <c r="AG62" s="26" t="str">
        <f aca="false">IF(AND($J62&lt;=AG$6+6,$K62&gt;=AG$6),IF($G62="Milestone","M",IF($G62="Summary","S","T")),"")</f>
        <v/>
      </c>
      <c r="AH62" s="26" t="str">
        <f aca="false">IF(AND($J62&lt;=AH$6+6,$K62&gt;=AH$6),IF($G62="Milestone","M",IF($G62="Summary","S","T")),"")</f>
        <v/>
      </c>
      <c r="AI62" s="26" t="str">
        <f aca="false">IF(AND($J62&lt;=AI$6+6,$K62&gt;=AI$6),IF($G62="Milestone","M",IF($G62="Summary","S","T")),"")</f>
        <v/>
      </c>
      <c r="AJ62" s="26" t="str">
        <f aca="false">IF(AND($J62&lt;=AJ$6+6,$K62&gt;=AJ$6),IF($G62="Milestone","M",IF($G62="Summary","S","T")),"")</f>
        <v/>
      </c>
      <c r="AK62" s="26" t="str">
        <f aca="false">IF(AND($J62&lt;=AK$6+6,$K62&gt;=AK$6),IF($G62="Milestone","M",IF($G62="Summary","S","T")),"")</f>
        <v/>
      </c>
      <c r="AL62" s="26" t="str">
        <f aca="false">IF(AND($J62&lt;=AL$6+6,$K62&gt;=AL$6),IF($G62="Milestone","M",IF($G62="Summary","S","T")),"")</f>
        <v/>
      </c>
      <c r="AM62" s="26" t="str">
        <f aca="false">IF(AND($J62&lt;=AM$6+6,$K62&gt;=AM$6),IF($G62="Milestone","M",IF($G62="Summary","S","T")),"")</f>
        <v/>
      </c>
      <c r="AN62" s="26" t="str">
        <f aca="false">IF(AND($J62&lt;=AN$6+6,$K62&gt;=AN$6),IF($G62="Milestone","M",IF($G62="Summary","S","T")),"")</f>
        <v/>
      </c>
      <c r="AO62" s="26" t="str">
        <f aca="false">IF(AND($J62&lt;=AO$6+6,$K62&gt;=AO$6),IF($G62="Milestone","M",IF($G62="Summary","S","T")),"")</f>
        <v/>
      </c>
      <c r="AP62" s="26" t="str">
        <f aca="false">IF(AND($J62&lt;=AP$6+6,$K62&gt;=AP$6),IF($G62="Milestone","M",IF($G62="Summary","S","T")),"")</f>
        <v/>
      </c>
    </row>
    <row r="63" customFormat="false" ht="28.35" hidden="false" customHeight="false" outlineLevel="0" collapsed="false">
      <c r="A63" s="27" t="n">
        <v>57</v>
      </c>
      <c r="B63" s="27" t="s">
        <v>351</v>
      </c>
      <c r="C63" s="27" t="n">
        <v>2</v>
      </c>
      <c r="D63" s="4" t="s">
        <v>332</v>
      </c>
      <c r="E63" s="28" t="s">
        <v>142</v>
      </c>
      <c r="F63" s="4" t="s">
        <v>352</v>
      </c>
      <c r="G63" s="27" t="s">
        <v>111</v>
      </c>
      <c r="H63" s="4" t="s">
        <v>353</v>
      </c>
      <c r="I63" s="29"/>
      <c r="J63" s="30" t="n">
        <v>46363</v>
      </c>
      <c r="K63" s="30" t="n">
        <v>46367</v>
      </c>
      <c r="L63" s="27" t="n">
        <f aca="false">IF(G63="Milestone",0,NETWORKDAYS(J63,K63,Settings!$B$20:$B$40))</f>
        <v>5</v>
      </c>
      <c r="M63" s="27" t="s">
        <v>354</v>
      </c>
      <c r="N63" s="28" t="s">
        <v>355</v>
      </c>
      <c r="O63" s="31" t="s">
        <v>113</v>
      </c>
      <c r="P63" s="32" t="n">
        <v>0</v>
      </c>
      <c r="Q63" s="33"/>
      <c r="R63" s="34" t="str">
        <f aca="false">IF(O63="Complete","Done",IF(AND(K63&gt;$J$3,E63&lt;&gt;"Hypercare"),"Past deadline",IF($C$3&gt;K63,"Overdue",IF(AND($C$3&gt;=J63,P63=0),"Start due","On plan"))))</f>
        <v>On plan</v>
      </c>
      <c r="S63" s="4" t="s">
        <v>356</v>
      </c>
      <c r="T63" s="35"/>
      <c r="U63" s="26" t="str">
        <f aca="false">IF(AND($J63&lt;=U$6+6,$K63&gt;=U$6),IF($G63="Milestone","M",IF($G63="Summary","S","T")),"")</f>
        <v/>
      </c>
      <c r="V63" s="26" t="str">
        <f aca="false">IF(AND($J63&lt;=V$6+6,$K63&gt;=V$6),IF($G63="Milestone","M",IF($G63="Summary","S","T")),"")</f>
        <v/>
      </c>
      <c r="W63" s="26" t="str">
        <f aca="false">IF(AND($J63&lt;=W$6+6,$K63&gt;=W$6),IF($G63="Milestone","M",IF($G63="Summary","S","T")),"")</f>
        <v/>
      </c>
      <c r="X63" s="26" t="str">
        <f aca="false">IF(AND($J63&lt;=X$6+6,$K63&gt;=X$6),IF($G63="Milestone","M",IF($G63="Summary","S","T")),"")</f>
        <v/>
      </c>
      <c r="Y63" s="26" t="str">
        <f aca="false">IF(AND($J63&lt;=Y$6+6,$K63&gt;=Y$6),IF($G63="Milestone","M",IF($G63="Summary","S","T")),"")</f>
        <v/>
      </c>
      <c r="Z63" s="26" t="str">
        <f aca="false">IF(AND($J63&lt;=Z$6+6,$K63&gt;=Z$6),IF($G63="Milestone","M",IF($G63="Summary","S","T")),"")</f>
        <v/>
      </c>
      <c r="AA63" s="26" t="str">
        <f aca="false">IF(AND($J63&lt;=AA$6+6,$K63&gt;=AA$6),IF($G63="Milestone","M",IF($G63="Summary","S","T")),"")</f>
        <v/>
      </c>
      <c r="AB63" s="26" t="str">
        <f aca="false">IF(AND($J63&lt;=AB$6+6,$K63&gt;=AB$6),IF($G63="Milestone","M",IF($G63="Summary","S","T")),"")</f>
        <v/>
      </c>
      <c r="AC63" s="26" t="str">
        <f aca="false">IF(AND($J63&lt;=AC$6+6,$K63&gt;=AC$6),IF($G63="Milestone","M",IF($G63="Summary","S","T")),"")</f>
        <v/>
      </c>
      <c r="AD63" s="26" t="str">
        <f aca="false">IF(AND($J63&lt;=AD$6+6,$K63&gt;=AD$6),IF($G63="Milestone","M",IF($G63="Summary","S","T")),"")</f>
        <v>T</v>
      </c>
      <c r="AE63" s="26" t="str">
        <f aca="false">IF(AND($J63&lt;=AE$6+6,$K63&gt;=AE$6),IF($G63="Milestone","M",IF($G63="Summary","S","T")),"")</f>
        <v/>
      </c>
      <c r="AF63" s="26" t="str">
        <f aca="false">IF(AND($J63&lt;=AF$6+6,$K63&gt;=AF$6),IF($G63="Milestone","M",IF($G63="Summary","S","T")),"")</f>
        <v/>
      </c>
      <c r="AG63" s="26" t="str">
        <f aca="false">IF(AND($J63&lt;=AG$6+6,$K63&gt;=AG$6),IF($G63="Milestone","M",IF($G63="Summary","S","T")),"")</f>
        <v/>
      </c>
      <c r="AH63" s="26" t="str">
        <f aca="false">IF(AND($J63&lt;=AH$6+6,$K63&gt;=AH$6),IF($G63="Milestone","M",IF($G63="Summary","S","T")),"")</f>
        <v/>
      </c>
      <c r="AI63" s="26" t="str">
        <f aca="false">IF(AND($J63&lt;=AI$6+6,$K63&gt;=AI$6),IF($G63="Milestone","M",IF($G63="Summary","S","T")),"")</f>
        <v/>
      </c>
      <c r="AJ63" s="26" t="str">
        <f aca="false">IF(AND($J63&lt;=AJ$6+6,$K63&gt;=AJ$6),IF($G63="Milestone","M",IF($G63="Summary","S","T")),"")</f>
        <v/>
      </c>
      <c r="AK63" s="26" t="str">
        <f aca="false">IF(AND($J63&lt;=AK$6+6,$K63&gt;=AK$6),IF($G63="Milestone","M",IF($G63="Summary","S","T")),"")</f>
        <v/>
      </c>
      <c r="AL63" s="26" t="str">
        <f aca="false">IF(AND($J63&lt;=AL$6+6,$K63&gt;=AL$6),IF($G63="Milestone","M",IF($G63="Summary","S","T")),"")</f>
        <v/>
      </c>
      <c r="AM63" s="26" t="str">
        <f aca="false">IF(AND($J63&lt;=AM$6+6,$K63&gt;=AM$6),IF($G63="Milestone","M",IF($G63="Summary","S","T")),"")</f>
        <v/>
      </c>
      <c r="AN63" s="26" t="str">
        <f aca="false">IF(AND($J63&lt;=AN$6+6,$K63&gt;=AN$6),IF($G63="Milestone","M",IF($G63="Summary","S","T")),"")</f>
        <v/>
      </c>
      <c r="AO63" s="26" t="str">
        <f aca="false">IF(AND($J63&lt;=AO$6+6,$K63&gt;=AO$6),IF($G63="Milestone","M",IF($G63="Summary","S","T")),"")</f>
        <v/>
      </c>
      <c r="AP63" s="26" t="str">
        <f aca="false">IF(AND($J63&lt;=AP$6+6,$K63&gt;=AP$6),IF($G63="Milestone","M",IF($G63="Summary","S","T")),"")</f>
        <v/>
      </c>
    </row>
    <row r="64" customFormat="false" ht="28.35" hidden="false" customHeight="false" outlineLevel="0" collapsed="false">
      <c r="A64" s="27" t="n">
        <v>58</v>
      </c>
      <c r="B64" s="27" t="s">
        <v>357</v>
      </c>
      <c r="C64" s="27" t="n">
        <v>2</v>
      </c>
      <c r="D64" s="4" t="s">
        <v>332</v>
      </c>
      <c r="E64" s="28" t="s">
        <v>148</v>
      </c>
      <c r="F64" s="4" t="s">
        <v>358</v>
      </c>
      <c r="G64" s="27" t="s">
        <v>111</v>
      </c>
      <c r="H64" s="4" t="s">
        <v>353</v>
      </c>
      <c r="I64" s="29"/>
      <c r="J64" s="30" t="n">
        <v>46391</v>
      </c>
      <c r="K64" s="30" t="n">
        <v>46395</v>
      </c>
      <c r="L64" s="27" t="n">
        <f aca="false">IF(G64="Milestone",0,NETWORKDAYS(J64,K64,Settings!$B$20:$B$40))</f>
        <v>5</v>
      </c>
      <c r="M64" s="27" t="s">
        <v>359</v>
      </c>
      <c r="N64" s="28" t="s">
        <v>360</v>
      </c>
      <c r="O64" s="31" t="s">
        <v>113</v>
      </c>
      <c r="P64" s="32" t="n">
        <v>0</v>
      </c>
      <c r="Q64" s="33"/>
      <c r="R64" s="34" t="str">
        <f aca="false">IF(O64="Complete","Done",IF(AND(K64&gt;$J$3,E64&lt;&gt;"Hypercare"),"Past deadline",IF($C$3&gt;K64,"Overdue",IF(AND($C$3&gt;=J64,P64=0),"Start due","On plan"))))</f>
        <v>On plan</v>
      </c>
      <c r="S64" s="4" t="s">
        <v>361</v>
      </c>
      <c r="T64" s="35"/>
      <c r="U64" s="26" t="str">
        <f aca="false">IF(AND($J64&lt;=U$6+6,$K64&gt;=U$6),IF($G64="Milestone","M",IF($G64="Summary","S","T")),"")</f>
        <v/>
      </c>
      <c r="V64" s="26" t="str">
        <f aca="false">IF(AND($J64&lt;=V$6+6,$K64&gt;=V$6),IF($G64="Milestone","M",IF($G64="Summary","S","T")),"")</f>
        <v/>
      </c>
      <c r="W64" s="26" t="str">
        <f aca="false">IF(AND($J64&lt;=W$6+6,$K64&gt;=W$6),IF($G64="Milestone","M",IF($G64="Summary","S","T")),"")</f>
        <v/>
      </c>
      <c r="X64" s="26" t="str">
        <f aca="false">IF(AND($J64&lt;=X$6+6,$K64&gt;=X$6),IF($G64="Milestone","M",IF($G64="Summary","S","T")),"")</f>
        <v/>
      </c>
      <c r="Y64" s="26" t="str">
        <f aca="false">IF(AND($J64&lt;=Y$6+6,$K64&gt;=Y$6),IF($G64="Milestone","M",IF($G64="Summary","S","T")),"")</f>
        <v/>
      </c>
      <c r="Z64" s="26" t="str">
        <f aca="false">IF(AND($J64&lt;=Z$6+6,$K64&gt;=Z$6),IF($G64="Milestone","M",IF($G64="Summary","S","T")),"")</f>
        <v/>
      </c>
      <c r="AA64" s="26" t="str">
        <f aca="false">IF(AND($J64&lt;=AA$6+6,$K64&gt;=AA$6),IF($G64="Milestone","M",IF($G64="Summary","S","T")),"")</f>
        <v/>
      </c>
      <c r="AB64" s="26" t="str">
        <f aca="false">IF(AND($J64&lt;=AB$6+6,$K64&gt;=AB$6),IF($G64="Milestone","M",IF($G64="Summary","S","T")),"")</f>
        <v/>
      </c>
      <c r="AC64" s="26" t="str">
        <f aca="false">IF(AND($J64&lt;=AC$6+6,$K64&gt;=AC$6),IF($G64="Milestone","M",IF($G64="Summary","S","T")),"")</f>
        <v/>
      </c>
      <c r="AD64" s="26" t="str">
        <f aca="false">IF(AND($J64&lt;=AD$6+6,$K64&gt;=AD$6),IF($G64="Milestone","M",IF($G64="Summary","S","T")),"")</f>
        <v/>
      </c>
      <c r="AE64" s="26" t="str">
        <f aca="false">IF(AND($J64&lt;=AE$6+6,$K64&gt;=AE$6),IF($G64="Milestone","M",IF($G64="Summary","S","T")),"")</f>
        <v/>
      </c>
      <c r="AF64" s="26" t="str">
        <f aca="false">IF(AND($J64&lt;=AF$6+6,$K64&gt;=AF$6),IF($G64="Milestone","M",IF($G64="Summary","S","T")),"")</f>
        <v/>
      </c>
      <c r="AG64" s="26" t="str">
        <f aca="false">IF(AND($J64&lt;=AG$6+6,$K64&gt;=AG$6),IF($G64="Milestone","M",IF($G64="Summary","S","T")),"")</f>
        <v/>
      </c>
      <c r="AH64" s="26" t="str">
        <f aca="false">IF(AND($J64&lt;=AH$6+6,$K64&gt;=AH$6),IF($G64="Milestone","M",IF($G64="Summary","S","T")),"")</f>
        <v>T</v>
      </c>
      <c r="AI64" s="26" t="str">
        <f aca="false">IF(AND($J64&lt;=AI$6+6,$K64&gt;=AI$6),IF($G64="Milestone","M",IF($G64="Summary","S","T")),"")</f>
        <v/>
      </c>
      <c r="AJ64" s="26" t="str">
        <f aca="false">IF(AND($J64&lt;=AJ$6+6,$K64&gt;=AJ$6),IF($G64="Milestone","M",IF($G64="Summary","S","T")),"")</f>
        <v/>
      </c>
      <c r="AK64" s="26" t="str">
        <f aca="false">IF(AND($J64&lt;=AK$6+6,$K64&gt;=AK$6),IF($G64="Milestone","M",IF($G64="Summary","S","T")),"")</f>
        <v/>
      </c>
      <c r="AL64" s="26" t="str">
        <f aca="false">IF(AND($J64&lt;=AL$6+6,$K64&gt;=AL$6),IF($G64="Milestone","M",IF($G64="Summary","S","T")),"")</f>
        <v/>
      </c>
      <c r="AM64" s="26" t="str">
        <f aca="false">IF(AND($J64&lt;=AM$6+6,$K64&gt;=AM$6),IF($G64="Milestone","M",IF($G64="Summary","S","T")),"")</f>
        <v/>
      </c>
      <c r="AN64" s="26" t="str">
        <f aca="false">IF(AND($J64&lt;=AN$6+6,$K64&gt;=AN$6),IF($G64="Milestone","M",IF($G64="Summary","S","T")),"")</f>
        <v/>
      </c>
      <c r="AO64" s="26" t="str">
        <f aca="false">IF(AND($J64&lt;=AO$6+6,$K64&gt;=AO$6),IF($G64="Milestone","M",IF($G64="Summary","S","T")),"")</f>
        <v/>
      </c>
      <c r="AP64" s="26" t="str">
        <f aca="false">IF(AND($J64&lt;=AP$6+6,$K64&gt;=AP$6),IF($G64="Milestone","M",IF($G64="Summary","S","T")),"")</f>
        <v/>
      </c>
    </row>
    <row r="65" customFormat="false" ht="28.35" hidden="false" customHeight="false" outlineLevel="0" collapsed="false">
      <c r="A65" s="27" t="n">
        <v>59</v>
      </c>
      <c r="B65" s="27" t="s">
        <v>362</v>
      </c>
      <c r="C65" s="27" t="n">
        <v>2</v>
      </c>
      <c r="D65" s="4" t="s">
        <v>332</v>
      </c>
      <c r="E65" s="28" t="s">
        <v>148</v>
      </c>
      <c r="F65" s="4" t="s">
        <v>363</v>
      </c>
      <c r="G65" s="27" t="s">
        <v>111</v>
      </c>
      <c r="H65" s="4" t="s">
        <v>364</v>
      </c>
      <c r="I65" s="29"/>
      <c r="J65" s="30" t="n">
        <v>46398</v>
      </c>
      <c r="K65" s="30" t="n">
        <v>46422</v>
      </c>
      <c r="L65" s="27" t="n">
        <f aca="false">IF(G65="Milestone",0,NETWORKDAYS(J65,K65,Settings!$B$20:$B$40))</f>
        <v>19</v>
      </c>
      <c r="M65" s="27" t="s">
        <v>365</v>
      </c>
      <c r="N65" s="28" t="s">
        <v>216</v>
      </c>
      <c r="O65" s="31" t="s">
        <v>113</v>
      </c>
      <c r="P65" s="32" t="n">
        <v>0</v>
      </c>
      <c r="Q65" s="33"/>
      <c r="R65" s="34" t="str">
        <f aca="false">IF(O65="Complete","Done",IF(AND(K65&gt;$J$3,E65&lt;&gt;"Hypercare"),"Past deadline",IF($C$3&gt;K65,"Overdue",IF(AND($C$3&gt;=J65,P65=0),"Start due","On plan"))))</f>
        <v>On plan</v>
      </c>
      <c r="S65" s="4" t="s">
        <v>366</v>
      </c>
      <c r="T65" s="35"/>
      <c r="U65" s="26" t="str">
        <f aca="false">IF(AND($J65&lt;=U$6+6,$K65&gt;=U$6),IF($G65="Milestone","M",IF($G65="Summary","S","T")),"")</f>
        <v/>
      </c>
      <c r="V65" s="26" t="str">
        <f aca="false">IF(AND($J65&lt;=V$6+6,$K65&gt;=V$6),IF($G65="Milestone","M",IF($G65="Summary","S","T")),"")</f>
        <v/>
      </c>
      <c r="W65" s="26" t="str">
        <f aca="false">IF(AND($J65&lt;=W$6+6,$K65&gt;=W$6),IF($G65="Milestone","M",IF($G65="Summary","S","T")),"")</f>
        <v/>
      </c>
      <c r="X65" s="26" t="str">
        <f aca="false">IF(AND($J65&lt;=X$6+6,$K65&gt;=X$6),IF($G65="Milestone","M",IF($G65="Summary","S","T")),"")</f>
        <v/>
      </c>
      <c r="Y65" s="26" t="str">
        <f aca="false">IF(AND($J65&lt;=Y$6+6,$K65&gt;=Y$6),IF($G65="Milestone","M",IF($G65="Summary","S","T")),"")</f>
        <v/>
      </c>
      <c r="Z65" s="26" t="str">
        <f aca="false">IF(AND($J65&lt;=Z$6+6,$K65&gt;=Z$6),IF($G65="Milestone","M",IF($G65="Summary","S","T")),"")</f>
        <v/>
      </c>
      <c r="AA65" s="26" t="str">
        <f aca="false">IF(AND($J65&lt;=AA$6+6,$K65&gt;=AA$6),IF($G65="Milestone","M",IF($G65="Summary","S","T")),"")</f>
        <v/>
      </c>
      <c r="AB65" s="26" t="str">
        <f aca="false">IF(AND($J65&lt;=AB$6+6,$K65&gt;=AB$6),IF($G65="Milestone","M",IF($G65="Summary","S","T")),"")</f>
        <v/>
      </c>
      <c r="AC65" s="26" t="str">
        <f aca="false">IF(AND($J65&lt;=AC$6+6,$K65&gt;=AC$6),IF($G65="Milestone","M",IF($G65="Summary","S","T")),"")</f>
        <v/>
      </c>
      <c r="AD65" s="26" t="str">
        <f aca="false">IF(AND($J65&lt;=AD$6+6,$K65&gt;=AD$6),IF($G65="Milestone","M",IF($G65="Summary","S","T")),"")</f>
        <v/>
      </c>
      <c r="AE65" s="26" t="str">
        <f aca="false">IF(AND($J65&lt;=AE$6+6,$K65&gt;=AE$6),IF($G65="Milestone","M",IF($G65="Summary","S","T")),"")</f>
        <v/>
      </c>
      <c r="AF65" s="26" t="str">
        <f aca="false">IF(AND($J65&lt;=AF$6+6,$K65&gt;=AF$6),IF($G65="Milestone","M",IF($G65="Summary","S","T")),"")</f>
        <v/>
      </c>
      <c r="AG65" s="26" t="str">
        <f aca="false">IF(AND($J65&lt;=AG$6+6,$K65&gt;=AG$6),IF($G65="Milestone","M",IF($G65="Summary","S","T")),"")</f>
        <v/>
      </c>
      <c r="AH65" s="26" t="str">
        <f aca="false">IF(AND($J65&lt;=AH$6+6,$K65&gt;=AH$6),IF($G65="Milestone","M",IF($G65="Summary","S","T")),"")</f>
        <v/>
      </c>
      <c r="AI65" s="26" t="str">
        <f aca="false">IF(AND($J65&lt;=AI$6+6,$K65&gt;=AI$6),IF($G65="Milestone","M",IF($G65="Summary","S","T")),"")</f>
        <v>T</v>
      </c>
      <c r="AJ65" s="26" t="str">
        <f aca="false">IF(AND($J65&lt;=AJ$6+6,$K65&gt;=AJ$6),IF($G65="Milestone","M",IF($G65="Summary","S","T")),"")</f>
        <v>T</v>
      </c>
      <c r="AK65" s="26" t="str">
        <f aca="false">IF(AND($J65&lt;=AK$6+6,$K65&gt;=AK$6),IF($G65="Milestone","M",IF($G65="Summary","S","T")),"")</f>
        <v>T</v>
      </c>
      <c r="AL65" s="26" t="str">
        <f aca="false">IF(AND($J65&lt;=AL$6+6,$K65&gt;=AL$6),IF($G65="Milestone","M",IF($G65="Summary","S","T")),"")</f>
        <v>T</v>
      </c>
      <c r="AM65" s="26" t="str">
        <f aca="false">IF(AND($J65&lt;=AM$6+6,$K65&gt;=AM$6),IF($G65="Milestone","M",IF($G65="Summary","S","T")),"")</f>
        <v/>
      </c>
      <c r="AN65" s="26" t="str">
        <f aca="false">IF(AND($J65&lt;=AN$6+6,$K65&gt;=AN$6),IF($G65="Milestone","M",IF($G65="Summary","S","T")),"")</f>
        <v/>
      </c>
      <c r="AO65" s="26" t="str">
        <f aca="false">IF(AND($J65&lt;=AO$6+6,$K65&gt;=AO$6),IF($G65="Milestone","M",IF($G65="Summary","S","T")),"")</f>
        <v/>
      </c>
      <c r="AP65" s="26" t="str">
        <f aca="false">IF(AND($J65&lt;=AP$6+6,$K65&gt;=AP$6),IF($G65="Milestone","M",IF($G65="Summary","S","T")),"")</f>
        <v/>
      </c>
    </row>
    <row r="66" customFormat="false" ht="28.35" hidden="false" customHeight="false" outlineLevel="0" collapsed="false">
      <c r="A66" s="27" t="n">
        <v>60</v>
      </c>
      <c r="B66" s="27" t="s">
        <v>367</v>
      </c>
      <c r="C66" s="27" t="n">
        <v>2</v>
      </c>
      <c r="D66" s="4" t="s">
        <v>332</v>
      </c>
      <c r="E66" s="28" t="s">
        <v>148</v>
      </c>
      <c r="F66" s="4" t="s">
        <v>368</v>
      </c>
      <c r="G66" s="27" t="s">
        <v>111</v>
      </c>
      <c r="H66" s="4" t="s">
        <v>335</v>
      </c>
      <c r="I66" s="29"/>
      <c r="J66" s="30" t="n">
        <v>46412</v>
      </c>
      <c r="K66" s="30" t="n">
        <v>46415</v>
      </c>
      <c r="L66" s="27" t="n">
        <f aca="false">IF(G66="Milestone",0,NETWORKDAYS(J66,K66,Settings!$B$20:$B$40))</f>
        <v>4</v>
      </c>
      <c r="M66" s="27" t="s">
        <v>369</v>
      </c>
      <c r="N66" s="28" t="s">
        <v>357</v>
      </c>
      <c r="O66" s="31" t="s">
        <v>113</v>
      </c>
      <c r="P66" s="32" t="n">
        <v>0</v>
      </c>
      <c r="Q66" s="33"/>
      <c r="R66" s="34" t="str">
        <f aca="false">IF(O66="Complete","Done",IF(AND(K66&gt;$J$3,E66&lt;&gt;"Hypercare"),"Past deadline",IF($C$3&gt;K66,"Overdue",IF(AND($C$3&gt;=J66,P66=0),"Start due","On plan"))))</f>
        <v>On plan</v>
      </c>
      <c r="S66" s="4" t="s">
        <v>370</v>
      </c>
      <c r="T66" s="35"/>
      <c r="U66" s="26" t="str">
        <f aca="false">IF(AND($J66&lt;=U$6+6,$K66&gt;=U$6),IF($G66="Milestone","M",IF($G66="Summary","S","T")),"")</f>
        <v/>
      </c>
      <c r="V66" s="26" t="str">
        <f aca="false">IF(AND($J66&lt;=V$6+6,$K66&gt;=V$6),IF($G66="Milestone","M",IF($G66="Summary","S","T")),"")</f>
        <v/>
      </c>
      <c r="W66" s="26" t="str">
        <f aca="false">IF(AND($J66&lt;=W$6+6,$K66&gt;=W$6),IF($G66="Milestone","M",IF($G66="Summary","S","T")),"")</f>
        <v/>
      </c>
      <c r="X66" s="26" t="str">
        <f aca="false">IF(AND($J66&lt;=X$6+6,$K66&gt;=X$6),IF($G66="Milestone","M",IF($G66="Summary","S","T")),"")</f>
        <v/>
      </c>
      <c r="Y66" s="26" t="str">
        <f aca="false">IF(AND($J66&lt;=Y$6+6,$K66&gt;=Y$6),IF($G66="Milestone","M",IF($G66="Summary","S","T")),"")</f>
        <v/>
      </c>
      <c r="Z66" s="26" t="str">
        <f aca="false">IF(AND($J66&lt;=Z$6+6,$K66&gt;=Z$6),IF($G66="Milestone","M",IF($G66="Summary","S","T")),"")</f>
        <v/>
      </c>
      <c r="AA66" s="26" t="str">
        <f aca="false">IF(AND($J66&lt;=AA$6+6,$K66&gt;=AA$6),IF($G66="Milestone","M",IF($G66="Summary","S","T")),"")</f>
        <v/>
      </c>
      <c r="AB66" s="26" t="str">
        <f aca="false">IF(AND($J66&lt;=AB$6+6,$K66&gt;=AB$6),IF($G66="Milestone","M",IF($G66="Summary","S","T")),"")</f>
        <v/>
      </c>
      <c r="AC66" s="26" t="str">
        <f aca="false">IF(AND($J66&lt;=AC$6+6,$K66&gt;=AC$6),IF($G66="Milestone","M",IF($G66="Summary","S","T")),"")</f>
        <v/>
      </c>
      <c r="AD66" s="26" t="str">
        <f aca="false">IF(AND($J66&lt;=AD$6+6,$K66&gt;=AD$6),IF($G66="Milestone","M",IF($G66="Summary","S","T")),"")</f>
        <v/>
      </c>
      <c r="AE66" s="26" t="str">
        <f aca="false">IF(AND($J66&lt;=AE$6+6,$K66&gt;=AE$6),IF($G66="Milestone","M",IF($G66="Summary","S","T")),"")</f>
        <v/>
      </c>
      <c r="AF66" s="26" t="str">
        <f aca="false">IF(AND($J66&lt;=AF$6+6,$K66&gt;=AF$6),IF($G66="Milestone","M",IF($G66="Summary","S","T")),"")</f>
        <v/>
      </c>
      <c r="AG66" s="26" t="str">
        <f aca="false">IF(AND($J66&lt;=AG$6+6,$K66&gt;=AG$6),IF($G66="Milestone","M",IF($G66="Summary","S","T")),"")</f>
        <v/>
      </c>
      <c r="AH66" s="26" t="str">
        <f aca="false">IF(AND($J66&lt;=AH$6+6,$K66&gt;=AH$6),IF($G66="Milestone","M",IF($G66="Summary","S","T")),"")</f>
        <v/>
      </c>
      <c r="AI66" s="26" t="str">
        <f aca="false">IF(AND($J66&lt;=AI$6+6,$K66&gt;=AI$6),IF($G66="Milestone","M",IF($G66="Summary","S","T")),"")</f>
        <v/>
      </c>
      <c r="AJ66" s="26" t="str">
        <f aca="false">IF(AND($J66&lt;=AJ$6+6,$K66&gt;=AJ$6),IF($G66="Milestone","M",IF($G66="Summary","S","T")),"")</f>
        <v/>
      </c>
      <c r="AK66" s="26" t="str">
        <f aca="false">IF(AND($J66&lt;=AK$6+6,$K66&gt;=AK$6),IF($G66="Milestone","M",IF($G66="Summary","S","T")),"")</f>
        <v>T</v>
      </c>
      <c r="AL66" s="26" t="str">
        <f aca="false">IF(AND($J66&lt;=AL$6+6,$K66&gt;=AL$6),IF($G66="Milestone","M",IF($G66="Summary","S","T")),"")</f>
        <v/>
      </c>
      <c r="AM66" s="26" t="str">
        <f aca="false">IF(AND($J66&lt;=AM$6+6,$K66&gt;=AM$6),IF($G66="Milestone","M",IF($G66="Summary","S","T")),"")</f>
        <v/>
      </c>
      <c r="AN66" s="26" t="str">
        <f aca="false">IF(AND($J66&lt;=AN$6+6,$K66&gt;=AN$6),IF($G66="Milestone","M",IF($G66="Summary","S","T")),"")</f>
        <v/>
      </c>
      <c r="AO66" s="26" t="str">
        <f aca="false">IF(AND($J66&lt;=AO$6+6,$K66&gt;=AO$6),IF($G66="Milestone","M",IF($G66="Summary","S","T")),"")</f>
        <v/>
      </c>
      <c r="AP66" s="26" t="str">
        <f aca="false">IF(AND($J66&lt;=AP$6+6,$K66&gt;=AP$6),IF($G66="Milestone","M",IF($G66="Summary","S","T")),"")</f>
        <v/>
      </c>
    </row>
    <row r="67" customFormat="false" ht="28.35" hidden="false" customHeight="false" outlineLevel="0" collapsed="false">
      <c r="A67" s="27" t="n">
        <v>61</v>
      </c>
      <c r="B67" s="27" t="s">
        <v>371</v>
      </c>
      <c r="C67" s="27" t="n">
        <v>2</v>
      </c>
      <c r="D67" s="4" t="s">
        <v>332</v>
      </c>
      <c r="E67" s="28" t="s">
        <v>148</v>
      </c>
      <c r="F67" s="4" t="s">
        <v>372</v>
      </c>
      <c r="G67" s="27" t="s">
        <v>111</v>
      </c>
      <c r="H67" s="4" t="s">
        <v>373</v>
      </c>
      <c r="I67" s="29"/>
      <c r="J67" s="30" t="n">
        <v>46415</v>
      </c>
      <c r="K67" s="30" t="n">
        <v>46416</v>
      </c>
      <c r="L67" s="27" t="n">
        <f aca="false">IF(G67="Milestone",0,NETWORKDAYS(J67,K67,Settings!$B$20:$B$40))</f>
        <v>2</v>
      </c>
      <c r="M67" s="27" t="s">
        <v>374</v>
      </c>
      <c r="N67" s="28" t="s">
        <v>367</v>
      </c>
      <c r="O67" s="31" t="s">
        <v>113</v>
      </c>
      <c r="P67" s="32" t="n">
        <v>0</v>
      </c>
      <c r="Q67" s="33"/>
      <c r="R67" s="34" t="str">
        <f aca="false">IF(O67="Complete","Done",IF(AND(K67&gt;$J$3,E67&lt;&gt;"Hypercare"),"Past deadline",IF($C$3&gt;K67,"Overdue",IF(AND($C$3&gt;=J67,P67=0),"Start due","On plan"))))</f>
        <v>On plan</v>
      </c>
      <c r="S67" s="4" t="s">
        <v>375</v>
      </c>
      <c r="T67" s="35"/>
      <c r="U67" s="26" t="str">
        <f aca="false">IF(AND($J67&lt;=U$6+6,$K67&gt;=U$6),IF($G67="Milestone","M",IF($G67="Summary","S","T")),"")</f>
        <v/>
      </c>
      <c r="V67" s="26" t="str">
        <f aca="false">IF(AND($J67&lt;=V$6+6,$K67&gt;=V$6),IF($G67="Milestone","M",IF($G67="Summary","S","T")),"")</f>
        <v/>
      </c>
      <c r="W67" s="26" t="str">
        <f aca="false">IF(AND($J67&lt;=W$6+6,$K67&gt;=W$6),IF($G67="Milestone","M",IF($G67="Summary","S","T")),"")</f>
        <v/>
      </c>
      <c r="X67" s="26" t="str">
        <f aca="false">IF(AND($J67&lt;=X$6+6,$K67&gt;=X$6),IF($G67="Milestone","M",IF($G67="Summary","S","T")),"")</f>
        <v/>
      </c>
      <c r="Y67" s="26" t="str">
        <f aca="false">IF(AND($J67&lt;=Y$6+6,$K67&gt;=Y$6),IF($G67="Milestone","M",IF($G67="Summary","S","T")),"")</f>
        <v/>
      </c>
      <c r="Z67" s="26" t="str">
        <f aca="false">IF(AND($J67&lt;=Z$6+6,$K67&gt;=Z$6),IF($G67="Milestone","M",IF($G67="Summary","S","T")),"")</f>
        <v/>
      </c>
      <c r="AA67" s="26" t="str">
        <f aca="false">IF(AND($J67&lt;=AA$6+6,$K67&gt;=AA$6),IF($G67="Milestone","M",IF($G67="Summary","S","T")),"")</f>
        <v/>
      </c>
      <c r="AB67" s="26" t="str">
        <f aca="false">IF(AND($J67&lt;=AB$6+6,$K67&gt;=AB$6),IF($G67="Milestone","M",IF($G67="Summary","S","T")),"")</f>
        <v/>
      </c>
      <c r="AC67" s="26" t="str">
        <f aca="false">IF(AND($J67&lt;=AC$6+6,$K67&gt;=AC$6),IF($G67="Milestone","M",IF($G67="Summary","S","T")),"")</f>
        <v/>
      </c>
      <c r="AD67" s="26" t="str">
        <f aca="false">IF(AND($J67&lt;=AD$6+6,$K67&gt;=AD$6),IF($G67="Milestone","M",IF($G67="Summary","S","T")),"")</f>
        <v/>
      </c>
      <c r="AE67" s="26" t="str">
        <f aca="false">IF(AND($J67&lt;=AE$6+6,$K67&gt;=AE$6),IF($G67="Milestone","M",IF($G67="Summary","S","T")),"")</f>
        <v/>
      </c>
      <c r="AF67" s="26" t="str">
        <f aca="false">IF(AND($J67&lt;=AF$6+6,$K67&gt;=AF$6),IF($G67="Milestone","M",IF($G67="Summary","S","T")),"")</f>
        <v/>
      </c>
      <c r="AG67" s="26" t="str">
        <f aca="false">IF(AND($J67&lt;=AG$6+6,$K67&gt;=AG$6),IF($G67="Milestone","M",IF($G67="Summary","S","T")),"")</f>
        <v/>
      </c>
      <c r="AH67" s="26" t="str">
        <f aca="false">IF(AND($J67&lt;=AH$6+6,$K67&gt;=AH$6),IF($G67="Milestone","M",IF($G67="Summary","S","T")),"")</f>
        <v/>
      </c>
      <c r="AI67" s="26" t="str">
        <f aca="false">IF(AND($J67&lt;=AI$6+6,$K67&gt;=AI$6),IF($G67="Milestone","M",IF($G67="Summary","S","T")),"")</f>
        <v/>
      </c>
      <c r="AJ67" s="26" t="str">
        <f aca="false">IF(AND($J67&lt;=AJ$6+6,$K67&gt;=AJ$6),IF($G67="Milestone","M",IF($G67="Summary","S","T")),"")</f>
        <v/>
      </c>
      <c r="AK67" s="26" t="str">
        <f aca="false">IF(AND($J67&lt;=AK$6+6,$K67&gt;=AK$6),IF($G67="Milestone","M",IF($G67="Summary","S","T")),"")</f>
        <v>T</v>
      </c>
      <c r="AL67" s="26" t="str">
        <f aca="false">IF(AND($J67&lt;=AL$6+6,$K67&gt;=AL$6),IF($G67="Milestone","M",IF($G67="Summary","S","T")),"")</f>
        <v/>
      </c>
      <c r="AM67" s="26" t="str">
        <f aca="false">IF(AND($J67&lt;=AM$6+6,$K67&gt;=AM$6),IF($G67="Milestone","M",IF($G67="Summary","S","T")),"")</f>
        <v/>
      </c>
      <c r="AN67" s="26" t="str">
        <f aca="false">IF(AND($J67&lt;=AN$6+6,$K67&gt;=AN$6),IF($G67="Milestone","M",IF($G67="Summary","S","T")),"")</f>
        <v/>
      </c>
      <c r="AO67" s="26" t="str">
        <f aca="false">IF(AND($J67&lt;=AO$6+6,$K67&gt;=AO$6),IF($G67="Milestone","M",IF($G67="Summary","S","T")),"")</f>
        <v/>
      </c>
      <c r="AP67" s="26" t="str">
        <f aca="false">IF(AND($J67&lt;=AP$6+6,$K67&gt;=AP$6),IF($G67="Milestone","M",IF($G67="Summary","S","T")),"")</f>
        <v/>
      </c>
    </row>
    <row r="68" customFormat="false" ht="15" hidden="false" customHeight="false" outlineLevel="0" collapsed="false">
      <c r="A68" s="22" t="n">
        <v>62</v>
      </c>
      <c r="B68" s="22" t="s">
        <v>193</v>
      </c>
      <c r="C68" s="22" t="n">
        <v>1</v>
      </c>
      <c r="D68" s="3" t="s">
        <v>376</v>
      </c>
      <c r="E68" s="23" t="s">
        <v>106</v>
      </c>
      <c r="F68" s="3" t="s">
        <v>376</v>
      </c>
      <c r="G68" s="22" t="s">
        <v>107</v>
      </c>
      <c r="H68" s="3"/>
      <c r="I68" s="23"/>
      <c r="J68" s="24" t="n">
        <f aca="false">MIN(J69:J77)</f>
        <v>46321</v>
      </c>
      <c r="K68" s="24" t="n">
        <f aca="false">MAX(K69:K77)</f>
        <v>46420</v>
      </c>
      <c r="L68" s="22" t="n">
        <f aca="false">SUM(L69:L77)</f>
        <v>70</v>
      </c>
      <c r="M68" s="22"/>
      <c r="N68" s="23"/>
      <c r="O68" s="22" t="str">
        <f aca="false">IF(P68&gt;=1,"Complete",IF(P68&gt;0,"In progress","Not started"))</f>
        <v>Not started</v>
      </c>
      <c r="P68" s="25" t="n">
        <f aca="false">IFERROR(SUMPRODUCT(P69:P77,L69:L77)/SUM(L69:L77),0)</f>
        <v>0</v>
      </c>
      <c r="Q68" s="24"/>
      <c r="R68" s="23" t="str">
        <f aca="false">IF(COUNTIF(R69:R77,"Past deadline")&gt;0,"Has past-deadline tasks",IF(COUNTIF(R69:R77,"Overdue")&gt;0,"Has overdue tasks",IF(P68&gt;=1,"Done","On plan")))</f>
        <v>On plan</v>
      </c>
      <c r="S68" s="3"/>
      <c r="T68" s="3"/>
      <c r="U68" s="26" t="str">
        <f aca="false">IF(AND($J68&lt;=U$6+6,$K68&gt;=U$6),IF($G68="Milestone","M",IF($G68="Summary","S","T")),"")</f>
        <v/>
      </c>
      <c r="V68" s="26" t="str">
        <f aca="false">IF(AND($J68&lt;=V$6+6,$K68&gt;=V$6),IF($G68="Milestone","M",IF($G68="Summary","S","T")),"")</f>
        <v/>
      </c>
      <c r="W68" s="26" t="str">
        <f aca="false">IF(AND($J68&lt;=W$6+6,$K68&gt;=W$6),IF($G68="Milestone","M",IF($G68="Summary","S","T")),"")</f>
        <v/>
      </c>
      <c r="X68" s="26" t="str">
        <f aca="false">IF(AND($J68&lt;=X$6+6,$K68&gt;=X$6),IF($G68="Milestone","M",IF($G68="Summary","S","T")),"")</f>
        <v>S</v>
      </c>
      <c r="Y68" s="26" t="str">
        <f aca="false">IF(AND($J68&lt;=Y$6+6,$K68&gt;=Y$6),IF($G68="Milestone","M",IF($G68="Summary","S","T")),"")</f>
        <v>S</v>
      </c>
      <c r="Z68" s="26" t="str">
        <f aca="false">IF(AND($J68&lt;=Z$6+6,$K68&gt;=Z$6),IF($G68="Milestone","M",IF($G68="Summary","S","T")),"")</f>
        <v>S</v>
      </c>
      <c r="AA68" s="26" t="str">
        <f aca="false">IF(AND($J68&lt;=AA$6+6,$K68&gt;=AA$6),IF($G68="Milestone","M",IF($G68="Summary","S","T")),"")</f>
        <v>S</v>
      </c>
      <c r="AB68" s="26" t="str">
        <f aca="false">IF(AND($J68&lt;=AB$6+6,$K68&gt;=AB$6),IF($G68="Milestone","M",IF($G68="Summary","S","T")),"")</f>
        <v>S</v>
      </c>
      <c r="AC68" s="26" t="str">
        <f aca="false">IF(AND($J68&lt;=AC$6+6,$K68&gt;=AC$6),IF($G68="Milestone","M",IF($G68="Summary","S","T")),"")</f>
        <v>S</v>
      </c>
      <c r="AD68" s="26" t="str">
        <f aca="false">IF(AND($J68&lt;=AD$6+6,$K68&gt;=AD$6),IF($G68="Milestone","M",IF($G68="Summary","S","T")),"")</f>
        <v>S</v>
      </c>
      <c r="AE68" s="26" t="str">
        <f aca="false">IF(AND($J68&lt;=AE$6+6,$K68&gt;=AE$6),IF($G68="Milestone","M",IF($G68="Summary","S","T")),"")</f>
        <v>S</v>
      </c>
      <c r="AF68" s="26" t="str">
        <f aca="false">IF(AND($J68&lt;=AF$6+6,$K68&gt;=AF$6),IF($G68="Milestone","M",IF($G68="Summary","S","T")),"")</f>
        <v>S</v>
      </c>
      <c r="AG68" s="26" t="str">
        <f aca="false">IF(AND($J68&lt;=AG$6+6,$K68&gt;=AG$6),IF($G68="Milestone","M",IF($G68="Summary","S","T")),"")</f>
        <v>S</v>
      </c>
      <c r="AH68" s="26" t="str">
        <f aca="false">IF(AND($J68&lt;=AH$6+6,$K68&gt;=AH$6),IF($G68="Milestone","M",IF($G68="Summary","S","T")),"")</f>
        <v>S</v>
      </c>
      <c r="AI68" s="26" t="str">
        <f aca="false">IF(AND($J68&lt;=AI$6+6,$K68&gt;=AI$6),IF($G68="Milestone","M",IF($G68="Summary","S","T")),"")</f>
        <v>S</v>
      </c>
      <c r="AJ68" s="26" t="str">
        <f aca="false">IF(AND($J68&lt;=AJ$6+6,$K68&gt;=AJ$6),IF($G68="Milestone","M",IF($G68="Summary","S","T")),"")</f>
        <v>S</v>
      </c>
      <c r="AK68" s="26" t="str">
        <f aca="false">IF(AND($J68&lt;=AK$6+6,$K68&gt;=AK$6),IF($G68="Milestone","M",IF($G68="Summary","S","T")),"")</f>
        <v>S</v>
      </c>
      <c r="AL68" s="26" t="str">
        <f aca="false">IF(AND($J68&lt;=AL$6+6,$K68&gt;=AL$6),IF($G68="Milestone","M",IF($G68="Summary","S","T")),"")</f>
        <v>S</v>
      </c>
      <c r="AM68" s="26" t="str">
        <f aca="false">IF(AND($J68&lt;=AM$6+6,$K68&gt;=AM$6),IF($G68="Milestone","M",IF($G68="Summary","S","T")),"")</f>
        <v/>
      </c>
      <c r="AN68" s="26" t="str">
        <f aca="false">IF(AND($J68&lt;=AN$6+6,$K68&gt;=AN$6),IF($G68="Milestone","M",IF($G68="Summary","S","T")),"")</f>
        <v/>
      </c>
      <c r="AO68" s="26" t="str">
        <f aca="false">IF(AND($J68&lt;=AO$6+6,$K68&gt;=AO$6),IF($G68="Milestone","M",IF($G68="Summary","S","T")),"")</f>
        <v/>
      </c>
      <c r="AP68" s="26" t="str">
        <f aca="false">IF(AND($J68&lt;=AP$6+6,$K68&gt;=AP$6),IF($G68="Milestone","M",IF($G68="Summary","S","T")),"")</f>
        <v/>
      </c>
    </row>
    <row r="69" customFormat="false" ht="28.35" hidden="false" customHeight="false" outlineLevel="0" collapsed="false">
      <c r="A69" s="27" t="n">
        <v>63</v>
      </c>
      <c r="B69" s="27" t="s">
        <v>377</v>
      </c>
      <c r="C69" s="27" t="n">
        <v>2</v>
      </c>
      <c r="D69" s="4" t="s">
        <v>376</v>
      </c>
      <c r="E69" s="28" t="s">
        <v>135</v>
      </c>
      <c r="F69" s="4" t="s">
        <v>378</v>
      </c>
      <c r="G69" s="27" t="s">
        <v>111</v>
      </c>
      <c r="H69" s="4" t="s">
        <v>379</v>
      </c>
      <c r="I69" s="29"/>
      <c r="J69" s="30" t="n">
        <v>46321</v>
      </c>
      <c r="K69" s="30" t="n">
        <v>46332</v>
      </c>
      <c r="L69" s="27" t="n">
        <f aca="false">IF(G69="Milestone",0,NETWORKDAYS(J69,K69,Settings!$B$20:$B$40))</f>
        <v>10</v>
      </c>
      <c r="M69" s="27" t="s">
        <v>193</v>
      </c>
      <c r="N69" s="28" t="s">
        <v>127</v>
      </c>
      <c r="O69" s="31" t="s">
        <v>113</v>
      </c>
      <c r="P69" s="32" t="n">
        <v>0</v>
      </c>
      <c r="Q69" s="33"/>
      <c r="R69" s="34" t="str">
        <f aca="false">IF(O69="Complete","Done",IF(AND(K69&gt;$J$3,E69&lt;&gt;"Hypercare"),"Past deadline",IF($C$3&gt;K69,"Overdue",IF(AND($C$3&gt;=J69,P69=0),"Start due","On plan"))))</f>
        <v>On plan</v>
      </c>
      <c r="S69" s="4" t="s">
        <v>380</v>
      </c>
      <c r="T69" s="35"/>
      <c r="U69" s="26" t="str">
        <f aca="false">IF(AND($J69&lt;=U$6+6,$K69&gt;=U$6),IF($G69="Milestone","M",IF($G69="Summary","S","T")),"")</f>
        <v/>
      </c>
      <c r="V69" s="26" t="str">
        <f aca="false">IF(AND($J69&lt;=V$6+6,$K69&gt;=V$6),IF($G69="Milestone","M",IF($G69="Summary","S","T")),"")</f>
        <v/>
      </c>
      <c r="W69" s="26" t="str">
        <f aca="false">IF(AND($J69&lt;=W$6+6,$K69&gt;=W$6),IF($G69="Milestone","M",IF($G69="Summary","S","T")),"")</f>
        <v/>
      </c>
      <c r="X69" s="26" t="str">
        <f aca="false">IF(AND($J69&lt;=X$6+6,$K69&gt;=X$6),IF($G69="Milestone","M",IF($G69="Summary","S","T")),"")</f>
        <v>T</v>
      </c>
      <c r="Y69" s="26" t="str">
        <f aca="false">IF(AND($J69&lt;=Y$6+6,$K69&gt;=Y$6),IF($G69="Milestone","M",IF($G69="Summary","S","T")),"")</f>
        <v>T</v>
      </c>
      <c r="Z69" s="26" t="str">
        <f aca="false">IF(AND($J69&lt;=Z$6+6,$K69&gt;=Z$6),IF($G69="Milestone","M",IF($G69="Summary","S","T")),"")</f>
        <v/>
      </c>
      <c r="AA69" s="26" t="str">
        <f aca="false">IF(AND($J69&lt;=AA$6+6,$K69&gt;=AA$6),IF($G69="Milestone","M",IF($G69="Summary","S","T")),"")</f>
        <v/>
      </c>
      <c r="AB69" s="26" t="str">
        <f aca="false">IF(AND($J69&lt;=AB$6+6,$K69&gt;=AB$6),IF($G69="Milestone","M",IF($G69="Summary","S","T")),"")</f>
        <v/>
      </c>
      <c r="AC69" s="26" t="str">
        <f aca="false">IF(AND($J69&lt;=AC$6+6,$K69&gt;=AC$6),IF($G69="Milestone","M",IF($G69="Summary","S","T")),"")</f>
        <v/>
      </c>
      <c r="AD69" s="26" t="str">
        <f aca="false">IF(AND($J69&lt;=AD$6+6,$K69&gt;=AD$6),IF($G69="Milestone","M",IF($G69="Summary","S","T")),"")</f>
        <v/>
      </c>
      <c r="AE69" s="26" t="str">
        <f aca="false">IF(AND($J69&lt;=AE$6+6,$K69&gt;=AE$6),IF($G69="Milestone","M",IF($G69="Summary","S","T")),"")</f>
        <v/>
      </c>
      <c r="AF69" s="26" t="str">
        <f aca="false">IF(AND($J69&lt;=AF$6+6,$K69&gt;=AF$6),IF($G69="Milestone","M",IF($G69="Summary","S","T")),"")</f>
        <v/>
      </c>
      <c r="AG69" s="26" t="str">
        <f aca="false">IF(AND($J69&lt;=AG$6+6,$K69&gt;=AG$6),IF($G69="Milestone","M",IF($G69="Summary","S","T")),"")</f>
        <v/>
      </c>
      <c r="AH69" s="26" t="str">
        <f aca="false">IF(AND($J69&lt;=AH$6+6,$K69&gt;=AH$6),IF($G69="Milestone","M",IF($G69="Summary","S","T")),"")</f>
        <v/>
      </c>
      <c r="AI69" s="26" t="str">
        <f aca="false">IF(AND($J69&lt;=AI$6+6,$K69&gt;=AI$6),IF($G69="Milestone","M",IF($G69="Summary","S","T")),"")</f>
        <v/>
      </c>
      <c r="AJ69" s="26" t="str">
        <f aca="false">IF(AND($J69&lt;=AJ$6+6,$K69&gt;=AJ$6),IF($G69="Milestone","M",IF($G69="Summary","S","T")),"")</f>
        <v/>
      </c>
      <c r="AK69" s="26" t="str">
        <f aca="false">IF(AND($J69&lt;=AK$6+6,$K69&gt;=AK$6),IF($G69="Milestone","M",IF($G69="Summary","S","T")),"")</f>
        <v/>
      </c>
      <c r="AL69" s="26" t="str">
        <f aca="false">IF(AND($J69&lt;=AL$6+6,$K69&gt;=AL$6),IF($G69="Milestone","M",IF($G69="Summary","S","T")),"")</f>
        <v/>
      </c>
      <c r="AM69" s="26" t="str">
        <f aca="false">IF(AND($J69&lt;=AM$6+6,$K69&gt;=AM$6),IF($G69="Milestone","M",IF($G69="Summary","S","T")),"")</f>
        <v/>
      </c>
      <c r="AN69" s="26" t="str">
        <f aca="false">IF(AND($J69&lt;=AN$6+6,$K69&gt;=AN$6),IF($G69="Milestone","M",IF($G69="Summary","S","T")),"")</f>
        <v/>
      </c>
      <c r="AO69" s="26" t="str">
        <f aca="false">IF(AND($J69&lt;=AO$6+6,$K69&gt;=AO$6),IF($G69="Milestone","M",IF($G69="Summary","S","T")),"")</f>
        <v/>
      </c>
      <c r="AP69" s="26" t="str">
        <f aca="false">IF(AND($J69&lt;=AP$6+6,$K69&gt;=AP$6),IF($G69="Milestone","M",IF($G69="Summary","S","T")),"")</f>
        <v/>
      </c>
    </row>
    <row r="70" customFormat="false" ht="15" hidden="false" customHeight="false" outlineLevel="0" collapsed="false">
      <c r="A70" s="27" t="n">
        <v>64</v>
      </c>
      <c r="B70" s="27" t="s">
        <v>381</v>
      </c>
      <c r="C70" s="27" t="n">
        <v>2</v>
      </c>
      <c r="D70" s="4" t="s">
        <v>376</v>
      </c>
      <c r="E70" s="28" t="s">
        <v>135</v>
      </c>
      <c r="F70" s="4" t="s">
        <v>382</v>
      </c>
      <c r="G70" s="27" t="s">
        <v>111</v>
      </c>
      <c r="H70" s="4" t="s">
        <v>383</v>
      </c>
      <c r="I70" s="29"/>
      <c r="J70" s="30" t="n">
        <v>46335</v>
      </c>
      <c r="K70" s="30" t="n">
        <v>46339</v>
      </c>
      <c r="L70" s="27" t="n">
        <f aca="false">IF(G70="Milestone",0,NETWORKDAYS(J70,K70,Settings!$B$20:$B$40))</f>
        <v>5</v>
      </c>
      <c r="M70" s="27" t="s">
        <v>228</v>
      </c>
      <c r="N70" s="28" t="s">
        <v>220</v>
      </c>
      <c r="O70" s="31" t="s">
        <v>113</v>
      </c>
      <c r="P70" s="32" t="n">
        <v>0</v>
      </c>
      <c r="Q70" s="33"/>
      <c r="R70" s="34" t="str">
        <f aca="false">IF(O70="Complete","Done",IF(AND(K70&gt;$J$3,E70&lt;&gt;"Hypercare"),"Past deadline",IF($C$3&gt;K70,"Overdue",IF(AND($C$3&gt;=J70,P70=0),"Start due","On plan"))))</f>
        <v>On plan</v>
      </c>
      <c r="S70" s="4" t="s">
        <v>384</v>
      </c>
      <c r="T70" s="35"/>
      <c r="U70" s="26" t="str">
        <f aca="false">IF(AND($J70&lt;=U$6+6,$K70&gt;=U$6),IF($G70="Milestone","M",IF($G70="Summary","S","T")),"")</f>
        <v/>
      </c>
      <c r="V70" s="26" t="str">
        <f aca="false">IF(AND($J70&lt;=V$6+6,$K70&gt;=V$6),IF($G70="Milestone","M",IF($G70="Summary","S","T")),"")</f>
        <v/>
      </c>
      <c r="W70" s="26" t="str">
        <f aca="false">IF(AND($J70&lt;=W$6+6,$K70&gt;=W$6),IF($G70="Milestone","M",IF($G70="Summary","S","T")),"")</f>
        <v/>
      </c>
      <c r="X70" s="26" t="str">
        <f aca="false">IF(AND($J70&lt;=X$6+6,$K70&gt;=X$6),IF($G70="Milestone","M",IF($G70="Summary","S","T")),"")</f>
        <v/>
      </c>
      <c r="Y70" s="26" t="str">
        <f aca="false">IF(AND($J70&lt;=Y$6+6,$K70&gt;=Y$6),IF($G70="Milestone","M",IF($G70="Summary","S","T")),"")</f>
        <v/>
      </c>
      <c r="Z70" s="26" t="str">
        <f aca="false">IF(AND($J70&lt;=Z$6+6,$K70&gt;=Z$6),IF($G70="Milestone","M",IF($G70="Summary","S","T")),"")</f>
        <v>T</v>
      </c>
      <c r="AA70" s="26" t="str">
        <f aca="false">IF(AND($J70&lt;=AA$6+6,$K70&gt;=AA$6),IF($G70="Milestone","M",IF($G70="Summary","S","T")),"")</f>
        <v/>
      </c>
      <c r="AB70" s="26" t="str">
        <f aca="false">IF(AND($J70&lt;=AB$6+6,$K70&gt;=AB$6),IF($G70="Milestone","M",IF($G70="Summary","S","T")),"")</f>
        <v/>
      </c>
      <c r="AC70" s="26" t="str">
        <f aca="false">IF(AND($J70&lt;=AC$6+6,$K70&gt;=AC$6),IF($G70="Milestone","M",IF($G70="Summary","S","T")),"")</f>
        <v/>
      </c>
      <c r="AD70" s="26" t="str">
        <f aca="false">IF(AND($J70&lt;=AD$6+6,$K70&gt;=AD$6),IF($G70="Milestone","M",IF($G70="Summary","S","T")),"")</f>
        <v/>
      </c>
      <c r="AE70" s="26" t="str">
        <f aca="false">IF(AND($J70&lt;=AE$6+6,$K70&gt;=AE$6),IF($G70="Milestone","M",IF($G70="Summary","S","T")),"")</f>
        <v/>
      </c>
      <c r="AF70" s="26" t="str">
        <f aca="false">IF(AND($J70&lt;=AF$6+6,$K70&gt;=AF$6),IF($G70="Milestone","M",IF($G70="Summary","S","T")),"")</f>
        <v/>
      </c>
      <c r="AG70" s="26" t="str">
        <f aca="false">IF(AND($J70&lt;=AG$6+6,$K70&gt;=AG$6),IF($G70="Milestone","M",IF($G70="Summary","S","T")),"")</f>
        <v/>
      </c>
      <c r="AH70" s="26" t="str">
        <f aca="false">IF(AND($J70&lt;=AH$6+6,$K70&gt;=AH$6),IF($G70="Milestone","M",IF($G70="Summary","S","T")),"")</f>
        <v/>
      </c>
      <c r="AI70" s="26" t="str">
        <f aca="false">IF(AND($J70&lt;=AI$6+6,$K70&gt;=AI$6),IF($G70="Milestone","M",IF($G70="Summary","S","T")),"")</f>
        <v/>
      </c>
      <c r="AJ70" s="26" t="str">
        <f aca="false">IF(AND($J70&lt;=AJ$6+6,$K70&gt;=AJ$6),IF($G70="Milestone","M",IF($G70="Summary","S","T")),"")</f>
        <v/>
      </c>
      <c r="AK70" s="26" t="str">
        <f aca="false">IF(AND($J70&lt;=AK$6+6,$K70&gt;=AK$6),IF($G70="Milestone","M",IF($G70="Summary","S","T")),"")</f>
        <v/>
      </c>
      <c r="AL70" s="26" t="str">
        <f aca="false">IF(AND($J70&lt;=AL$6+6,$K70&gt;=AL$6),IF($G70="Milestone","M",IF($G70="Summary","S","T")),"")</f>
        <v/>
      </c>
      <c r="AM70" s="26" t="str">
        <f aca="false">IF(AND($J70&lt;=AM$6+6,$K70&gt;=AM$6),IF($G70="Milestone","M",IF($G70="Summary","S","T")),"")</f>
        <v/>
      </c>
      <c r="AN70" s="26" t="str">
        <f aca="false">IF(AND($J70&lt;=AN$6+6,$K70&gt;=AN$6),IF($G70="Milestone","M",IF($G70="Summary","S","T")),"")</f>
        <v/>
      </c>
      <c r="AO70" s="26" t="str">
        <f aca="false">IF(AND($J70&lt;=AO$6+6,$K70&gt;=AO$6),IF($G70="Milestone","M",IF($G70="Summary","S","T")),"")</f>
        <v/>
      </c>
      <c r="AP70" s="26" t="str">
        <f aca="false">IF(AND($J70&lt;=AP$6+6,$K70&gt;=AP$6),IF($G70="Milestone","M",IF($G70="Summary","S","T")),"")</f>
        <v/>
      </c>
    </row>
    <row r="71" customFormat="false" ht="28.35" hidden="false" customHeight="false" outlineLevel="0" collapsed="false">
      <c r="A71" s="27" t="n">
        <v>65</v>
      </c>
      <c r="B71" s="27" t="s">
        <v>385</v>
      </c>
      <c r="C71" s="27" t="n">
        <v>2</v>
      </c>
      <c r="D71" s="4" t="s">
        <v>376</v>
      </c>
      <c r="E71" s="28" t="s">
        <v>142</v>
      </c>
      <c r="F71" s="4" t="s">
        <v>386</v>
      </c>
      <c r="G71" s="27" t="s">
        <v>111</v>
      </c>
      <c r="H71" s="4" t="s">
        <v>383</v>
      </c>
      <c r="I71" s="29"/>
      <c r="J71" s="30" t="n">
        <v>46342</v>
      </c>
      <c r="K71" s="30" t="n">
        <v>46367</v>
      </c>
      <c r="L71" s="27" t="n">
        <f aca="false">IF(G71="Milestone",0,NETWORKDAYS(J71,K71,Settings!$B$20:$B$40))</f>
        <v>18</v>
      </c>
      <c r="M71" s="27" t="s">
        <v>387</v>
      </c>
      <c r="N71" s="28" t="s">
        <v>381</v>
      </c>
      <c r="O71" s="31" t="s">
        <v>113</v>
      </c>
      <c r="P71" s="32" t="n">
        <v>0</v>
      </c>
      <c r="Q71" s="33"/>
      <c r="R71" s="34" t="str">
        <f aca="false">IF(O71="Complete","Done",IF(AND(K71&gt;$J$3,E71&lt;&gt;"Hypercare"),"Past deadline",IF($C$3&gt;K71,"Overdue",IF(AND($C$3&gt;=J71,P71=0),"Start due","On plan"))))</f>
        <v>On plan</v>
      </c>
      <c r="S71" s="4" t="s">
        <v>388</v>
      </c>
      <c r="T71" s="35"/>
      <c r="U71" s="26" t="str">
        <f aca="false">IF(AND($J71&lt;=U$6+6,$K71&gt;=U$6),IF($G71="Milestone","M",IF($G71="Summary","S","T")),"")</f>
        <v/>
      </c>
      <c r="V71" s="26" t="str">
        <f aca="false">IF(AND($J71&lt;=V$6+6,$K71&gt;=V$6),IF($G71="Milestone","M",IF($G71="Summary","S","T")),"")</f>
        <v/>
      </c>
      <c r="W71" s="26" t="str">
        <f aca="false">IF(AND($J71&lt;=W$6+6,$K71&gt;=W$6),IF($G71="Milestone","M",IF($G71="Summary","S","T")),"")</f>
        <v/>
      </c>
      <c r="X71" s="26" t="str">
        <f aca="false">IF(AND($J71&lt;=X$6+6,$K71&gt;=X$6),IF($G71="Milestone","M",IF($G71="Summary","S","T")),"")</f>
        <v/>
      </c>
      <c r="Y71" s="26" t="str">
        <f aca="false">IF(AND($J71&lt;=Y$6+6,$K71&gt;=Y$6),IF($G71="Milestone","M",IF($G71="Summary","S","T")),"")</f>
        <v/>
      </c>
      <c r="Z71" s="26" t="str">
        <f aca="false">IF(AND($J71&lt;=Z$6+6,$K71&gt;=Z$6),IF($G71="Milestone","M",IF($G71="Summary","S","T")),"")</f>
        <v/>
      </c>
      <c r="AA71" s="26" t="str">
        <f aca="false">IF(AND($J71&lt;=AA$6+6,$K71&gt;=AA$6),IF($G71="Milestone","M",IF($G71="Summary","S","T")),"")</f>
        <v>T</v>
      </c>
      <c r="AB71" s="26" t="str">
        <f aca="false">IF(AND($J71&lt;=AB$6+6,$K71&gt;=AB$6),IF($G71="Milestone","M",IF($G71="Summary","S","T")),"")</f>
        <v>T</v>
      </c>
      <c r="AC71" s="26" t="str">
        <f aca="false">IF(AND($J71&lt;=AC$6+6,$K71&gt;=AC$6),IF($G71="Milestone","M",IF($G71="Summary","S","T")),"")</f>
        <v>T</v>
      </c>
      <c r="AD71" s="26" t="str">
        <f aca="false">IF(AND($J71&lt;=AD$6+6,$K71&gt;=AD$6),IF($G71="Milestone","M",IF($G71="Summary","S","T")),"")</f>
        <v>T</v>
      </c>
      <c r="AE71" s="26" t="str">
        <f aca="false">IF(AND($J71&lt;=AE$6+6,$K71&gt;=AE$6),IF($G71="Milestone","M",IF($G71="Summary","S","T")),"")</f>
        <v/>
      </c>
      <c r="AF71" s="26" t="str">
        <f aca="false">IF(AND($J71&lt;=AF$6+6,$K71&gt;=AF$6),IF($G71="Milestone","M",IF($G71="Summary","S","T")),"")</f>
        <v/>
      </c>
      <c r="AG71" s="26" t="str">
        <f aca="false">IF(AND($J71&lt;=AG$6+6,$K71&gt;=AG$6),IF($G71="Milestone","M",IF($G71="Summary","S","T")),"")</f>
        <v/>
      </c>
      <c r="AH71" s="26" t="str">
        <f aca="false">IF(AND($J71&lt;=AH$6+6,$K71&gt;=AH$6),IF($G71="Milestone","M",IF($G71="Summary","S","T")),"")</f>
        <v/>
      </c>
      <c r="AI71" s="26" t="str">
        <f aca="false">IF(AND($J71&lt;=AI$6+6,$K71&gt;=AI$6),IF($G71="Milestone","M",IF($G71="Summary","S","T")),"")</f>
        <v/>
      </c>
      <c r="AJ71" s="26" t="str">
        <f aca="false">IF(AND($J71&lt;=AJ$6+6,$K71&gt;=AJ$6),IF($G71="Milestone","M",IF($G71="Summary","S","T")),"")</f>
        <v/>
      </c>
      <c r="AK71" s="26" t="str">
        <f aca="false">IF(AND($J71&lt;=AK$6+6,$K71&gt;=AK$6),IF($G71="Milestone","M",IF($G71="Summary","S","T")),"")</f>
        <v/>
      </c>
      <c r="AL71" s="26" t="str">
        <f aca="false">IF(AND($J71&lt;=AL$6+6,$K71&gt;=AL$6),IF($G71="Milestone","M",IF($G71="Summary","S","T")),"")</f>
        <v/>
      </c>
      <c r="AM71" s="26" t="str">
        <f aca="false">IF(AND($J71&lt;=AM$6+6,$K71&gt;=AM$6),IF($G71="Milestone","M",IF($G71="Summary","S","T")),"")</f>
        <v/>
      </c>
      <c r="AN71" s="26" t="str">
        <f aca="false">IF(AND($J71&lt;=AN$6+6,$K71&gt;=AN$6),IF($G71="Milestone","M",IF($G71="Summary","S","T")),"")</f>
        <v/>
      </c>
      <c r="AO71" s="26" t="str">
        <f aca="false">IF(AND($J71&lt;=AO$6+6,$K71&gt;=AO$6),IF($G71="Milestone","M",IF($G71="Summary","S","T")),"")</f>
        <v/>
      </c>
      <c r="AP71" s="26" t="str">
        <f aca="false">IF(AND($J71&lt;=AP$6+6,$K71&gt;=AP$6),IF($G71="Milestone","M",IF($G71="Summary","S","T")),"")</f>
        <v/>
      </c>
    </row>
    <row r="72" customFormat="false" ht="15" hidden="false" customHeight="false" outlineLevel="0" collapsed="false">
      <c r="A72" s="27" t="n">
        <v>66</v>
      </c>
      <c r="B72" s="27" t="s">
        <v>389</v>
      </c>
      <c r="C72" s="27" t="n">
        <v>2</v>
      </c>
      <c r="D72" s="4" t="s">
        <v>376</v>
      </c>
      <c r="E72" s="28" t="s">
        <v>148</v>
      </c>
      <c r="F72" s="4" t="s">
        <v>390</v>
      </c>
      <c r="G72" s="27" t="s">
        <v>111</v>
      </c>
      <c r="H72" s="4" t="s">
        <v>383</v>
      </c>
      <c r="I72" s="29"/>
      <c r="J72" s="30" t="n">
        <v>46391</v>
      </c>
      <c r="K72" s="30" t="n">
        <v>46402</v>
      </c>
      <c r="L72" s="27" t="n">
        <f aca="false">IF(G72="Milestone",0,NETWORKDAYS(J72,K72,Settings!$B$20:$B$40))</f>
        <v>10</v>
      </c>
      <c r="M72" s="27" t="s">
        <v>391</v>
      </c>
      <c r="N72" s="28" t="s">
        <v>392</v>
      </c>
      <c r="O72" s="31" t="s">
        <v>113</v>
      </c>
      <c r="P72" s="32" t="n">
        <v>0</v>
      </c>
      <c r="Q72" s="33"/>
      <c r="R72" s="34" t="str">
        <f aca="false">IF(O72="Complete","Done",IF(AND(K72&gt;$J$3,E72&lt;&gt;"Hypercare"),"Past deadline",IF($C$3&gt;K72,"Overdue",IF(AND($C$3&gt;=J72,P72=0),"Start due","On plan"))))</f>
        <v>On plan</v>
      </c>
      <c r="S72" s="4" t="s">
        <v>393</v>
      </c>
      <c r="T72" s="35"/>
      <c r="U72" s="26" t="str">
        <f aca="false">IF(AND($J72&lt;=U$6+6,$K72&gt;=U$6),IF($G72="Milestone","M",IF($G72="Summary","S","T")),"")</f>
        <v/>
      </c>
      <c r="V72" s="26" t="str">
        <f aca="false">IF(AND($J72&lt;=V$6+6,$K72&gt;=V$6),IF($G72="Milestone","M",IF($G72="Summary","S","T")),"")</f>
        <v/>
      </c>
      <c r="W72" s="26" t="str">
        <f aca="false">IF(AND($J72&lt;=W$6+6,$K72&gt;=W$6),IF($G72="Milestone","M",IF($G72="Summary","S","T")),"")</f>
        <v/>
      </c>
      <c r="X72" s="26" t="str">
        <f aca="false">IF(AND($J72&lt;=X$6+6,$K72&gt;=X$6),IF($G72="Milestone","M",IF($G72="Summary","S","T")),"")</f>
        <v/>
      </c>
      <c r="Y72" s="26" t="str">
        <f aca="false">IF(AND($J72&lt;=Y$6+6,$K72&gt;=Y$6),IF($G72="Milestone","M",IF($G72="Summary","S","T")),"")</f>
        <v/>
      </c>
      <c r="Z72" s="26" t="str">
        <f aca="false">IF(AND($J72&lt;=Z$6+6,$K72&gt;=Z$6),IF($G72="Milestone","M",IF($G72="Summary","S","T")),"")</f>
        <v/>
      </c>
      <c r="AA72" s="26" t="str">
        <f aca="false">IF(AND($J72&lt;=AA$6+6,$K72&gt;=AA$6),IF($G72="Milestone","M",IF($G72="Summary","S","T")),"")</f>
        <v/>
      </c>
      <c r="AB72" s="26" t="str">
        <f aca="false">IF(AND($J72&lt;=AB$6+6,$K72&gt;=AB$6),IF($G72="Milestone","M",IF($G72="Summary","S","T")),"")</f>
        <v/>
      </c>
      <c r="AC72" s="26" t="str">
        <f aca="false">IF(AND($J72&lt;=AC$6+6,$K72&gt;=AC$6),IF($G72="Milestone","M",IF($G72="Summary","S","T")),"")</f>
        <v/>
      </c>
      <c r="AD72" s="26" t="str">
        <f aca="false">IF(AND($J72&lt;=AD$6+6,$K72&gt;=AD$6),IF($G72="Milestone","M",IF($G72="Summary","S","T")),"")</f>
        <v/>
      </c>
      <c r="AE72" s="26" t="str">
        <f aca="false">IF(AND($J72&lt;=AE$6+6,$K72&gt;=AE$6),IF($G72="Milestone","M",IF($G72="Summary","S","T")),"")</f>
        <v/>
      </c>
      <c r="AF72" s="26" t="str">
        <f aca="false">IF(AND($J72&lt;=AF$6+6,$K72&gt;=AF$6),IF($G72="Milestone","M",IF($G72="Summary","S","T")),"")</f>
        <v/>
      </c>
      <c r="AG72" s="26" t="str">
        <f aca="false">IF(AND($J72&lt;=AG$6+6,$K72&gt;=AG$6),IF($G72="Milestone","M",IF($G72="Summary","S","T")),"")</f>
        <v/>
      </c>
      <c r="AH72" s="26" t="str">
        <f aca="false">IF(AND($J72&lt;=AH$6+6,$K72&gt;=AH$6),IF($G72="Milestone","M",IF($G72="Summary","S","T")),"")</f>
        <v>T</v>
      </c>
      <c r="AI72" s="26" t="str">
        <f aca="false">IF(AND($J72&lt;=AI$6+6,$K72&gt;=AI$6),IF($G72="Milestone","M",IF($G72="Summary","S","T")),"")</f>
        <v>T</v>
      </c>
      <c r="AJ72" s="26" t="str">
        <f aca="false">IF(AND($J72&lt;=AJ$6+6,$K72&gt;=AJ$6),IF($G72="Milestone","M",IF($G72="Summary","S","T")),"")</f>
        <v/>
      </c>
      <c r="AK72" s="26" t="str">
        <f aca="false">IF(AND($J72&lt;=AK$6+6,$K72&gt;=AK$6),IF($G72="Milestone","M",IF($G72="Summary","S","T")),"")</f>
        <v/>
      </c>
      <c r="AL72" s="26" t="str">
        <f aca="false">IF(AND($J72&lt;=AL$6+6,$K72&gt;=AL$6),IF($G72="Milestone","M",IF($G72="Summary","S","T")),"")</f>
        <v/>
      </c>
      <c r="AM72" s="26" t="str">
        <f aca="false">IF(AND($J72&lt;=AM$6+6,$K72&gt;=AM$6),IF($G72="Milestone","M",IF($G72="Summary","S","T")),"")</f>
        <v/>
      </c>
      <c r="AN72" s="26" t="str">
        <f aca="false">IF(AND($J72&lt;=AN$6+6,$K72&gt;=AN$6),IF($G72="Milestone","M",IF($G72="Summary","S","T")),"")</f>
        <v/>
      </c>
      <c r="AO72" s="26" t="str">
        <f aca="false">IF(AND($J72&lt;=AO$6+6,$K72&gt;=AO$6),IF($G72="Milestone","M",IF($G72="Summary","S","T")),"")</f>
        <v/>
      </c>
      <c r="AP72" s="26" t="str">
        <f aca="false">IF(AND($J72&lt;=AP$6+6,$K72&gt;=AP$6),IF($G72="Milestone","M",IF($G72="Summary","S","T")),"")</f>
        <v/>
      </c>
    </row>
    <row r="73" customFormat="false" ht="28.35" hidden="false" customHeight="false" outlineLevel="0" collapsed="false">
      <c r="A73" s="27" t="n">
        <v>67</v>
      </c>
      <c r="B73" s="27" t="s">
        <v>394</v>
      </c>
      <c r="C73" s="27" t="n">
        <v>2</v>
      </c>
      <c r="D73" s="4" t="s">
        <v>376</v>
      </c>
      <c r="E73" s="28" t="s">
        <v>148</v>
      </c>
      <c r="F73" s="4" t="s">
        <v>395</v>
      </c>
      <c r="G73" s="27" t="s">
        <v>111</v>
      </c>
      <c r="H73" s="4" t="s">
        <v>174</v>
      </c>
      <c r="I73" s="29"/>
      <c r="J73" s="30" t="n">
        <v>46398</v>
      </c>
      <c r="K73" s="30" t="n">
        <v>46402</v>
      </c>
      <c r="L73" s="27" t="n">
        <f aca="false">IF(G73="Milestone",0,NETWORKDAYS(J73,K73,Settings!$B$20:$B$40))</f>
        <v>5</v>
      </c>
      <c r="M73" s="27" t="s">
        <v>396</v>
      </c>
      <c r="N73" s="28" t="s">
        <v>389</v>
      </c>
      <c r="O73" s="31" t="s">
        <v>113</v>
      </c>
      <c r="P73" s="32" t="n">
        <v>0</v>
      </c>
      <c r="Q73" s="33"/>
      <c r="R73" s="34" t="str">
        <f aca="false">IF(O73="Complete","Done",IF(AND(K73&gt;$J$3,E73&lt;&gt;"Hypercare"),"Past deadline",IF($C$3&gt;K73,"Overdue",IF(AND($C$3&gt;=J73,P73=0),"Start due","On plan"))))</f>
        <v>On plan</v>
      </c>
      <c r="S73" s="4" t="s">
        <v>397</v>
      </c>
      <c r="T73" s="35"/>
      <c r="U73" s="26" t="str">
        <f aca="false">IF(AND($J73&lt;=U$6+6,$K73&gt;=U$6),IF($G73="Milestone","M",IF($G73="Summary","S","T")),"")</f>
        <v/>
      </c>
      <c r="V73" s="26" t="str">
        <f aca="false">IF(AND($J73&lt;=V$6+6,$K73&gt;=V$6),IF($G73="Milestone","M",IF($G73="Summary","S","T")),"")</f>
        <v/>
      </c>
      <c r="W73" s="26" t="str">
        <f aca="false">IF(AND($J73&lt;=W$6+6,$K73&gt;=W$6),IF($G73="Milestone","M",IF($G73="Summary","S","T")),"")</f>
        <v/>
      </c>
      <c r="X73" s="26" t="str">
        <f aca="false">IF(AND($J73&lt;=X$6+6,$K73&gt;=X$6),IF($G73="Milestone","M",IF($G73="Summary","S","T")),"")</f>
        <v/>
      </c>
      <c r="Y73" s="26" t="str">
        <f aca="false">IF(AND($J73&lt;=Y$6+6,$K73&gt;=Y$6),IF($G73="Milestone","M",IF($G73="Summary","S","T")),"")</f>
        <v/>
      </c>
      <c r="Z73" s="26" t="str">
        <f aca="false">IF(AND($J73&lt;=Z$6+6,$K73&gt;=Z$6),IF($G73="Milestone","M",IF($G73="Summary","S","T")),"")</f>
        <v/>
      </c>
      <c r="AA73" s="26" t="str">
        <f aca="false">IF(AND($J73&lt;=AA$6+6,$K73&gt;=AA$6),IF($G73="Milestone","M",IF($G73="Summary","S","T")),"")</f>
        <v/>
      </c>
      <c r="AB73" s="26" t="str">
        <f aca="false">IF(AND($J73&lt;=AB$6+6,$K73&gt;=AB$6),IF($G73="Milestone","M",IF($G73="Summary","S","T")),"")</f>
        <v/>
      </c>
      <c r="AC73" s="26" t="str">
        <f aca="false">IF(AND($J73&lt;=AC$6+6,$K73&gt;=AC$6),IF($G73="Milestone","M",IF($G73="Summary","S","T")),"")</f>
        <v/>
      </c>
      <c r="AD73" s="26" t="str">
        <f aca="false">IF(AND($J73&lt;=AD$6+6,$K73&gt;=AD$6),IF($G73="Milestone","M",IF($G73="Summary","S","T")),"")</f>
        <v/>
      </c>
      <c r="AE73" s="26" t="str">
        <f aca="false">IF(AND($J73&lt;=AE$6+6,$K73&gt;=AE$6),IF($G73="Milestone","M",IF($G73="Summary","S","T")),"")</f>
        <v/>
      </c>
      <c r="AF73" s="26" t="str">
        <f aca="false">IF(AND($J73&lt;=AF$6+6,$K73&gt;=AF$6),IF($G73="Milestone","M",IF($G73="Summary","S","T")),"")</f>
        <v/>
      </c>
      <c r="AG73" s="26" t="str">
        <f aca="false">IF(AND($J73&lt;=AG$6+6,$K73&gt;=AG$6),IF($G73="Milestone","M",IF($G73="Summary","S","T")),"")</f>
        <v/>
      </c>
      <c r="AH73" s="26" t="str">
        <f aca="false">IF(AND($J73&lt;=AH$6+6,$K73&gt;=AH$6),IF($G73="Milestone","M",IF($G73="Summary","S","T")),"")</f>
        <v/>
      </c>
      <c r="AI73" s="26" t="str">
        <f aca="false">IF(AND($J73&lt;=AI$6+6,$K73&gt;=AI$6),IF($G73="Milestone","M",IF($G73="Summary","S","T")),"")</f>
        <v>T</v>
      </c>
      <c r="AJ73" s="26" t="str">
        <f aca="false">IF(AND($J73&lt;=AJ$6+6,$K73&gt;=AJ$6),IF($G73="Milestone","M",IF($G73="Summary","S","T")),"")</f>
        <v/>
      </c>
      <c r="AK73" s="26" t="str">
        <f aca="false">IF(AND($J73&lt;=AK$6+6,$K73&gt;=AK$6),IF($G73="Milestone","M",IF($G73="Summary","S","T")),"")</f>
        <v/>
      </c>
      <c r="AL73" s="26" t="str">
        <f aca="false">IF(AND($J73&lt;=AL$6+6,$K73&gt;=AL$6),IF($G73="Milestone","M",IF($G73="Summary","S","T")),"")</f>
        <v/>
      </c>
      <c r="AM73" s="26" t="str">
        <f aca="false">IF(AND($J73&lt;=AM$6+6,$K73&gt;=AM$6),IF($G73="Milestone","M",IF($G73="Summary","S","T")),"")</f>
        <v/>
      </c>
      <c r="AN73" s="26" t="str">
        <f aca="false">IF(AND($J73&lt;=AN$6+6,$K73&gt;=AN$6),IF($G73="Milestone","M",IF($G73="Summary","S","T")),"")</f>
        <v/>
      </c>
      <c r="AO73" s="26" t="str">
        <f aca="false">IF(AND($J73&lt;=AO$6+6,$K73&gt;=AO$6),IF($G73="Milestone","M",IF($G73="Summary","S","T")),"")</f>
        <v/>
      </c>
      <c r="AP73" s="26" t="str">
        <f aca="false">IF(AND($J73&lt;=AP$6+6,$K73&gt;=AP$6),IF($G73="Milestone","M",IF($G73="Summary","S","T")),"")</f>
        <v/>
      </c>
    </row>
    <row r="74" customFormat="false" ht="28.35" hidden="false" customHeight="false" outlineLevel="0" collapsed="false">
      <c r="A74" s="27" t="n">
        <v>68</v>
      </c>
      <c r="B74" s="27" t="s">
        <v>398</v>
      </c>
      <c r="C74" s="27" t="n">
        <v>2</v>
      </c>
      <c r="D74" s="4" t="s">
        <v>376</v>
      </c>
      <c r="E74" s="28" t="s">
        <v>148</v>
      </c>
      <c r="F74" s="4" t="s">
        <v>399</v>
      </c>
      <c r="G74" s="27" t="s">
        <v>111</v>
      </c>
      <c r="H74" s="4" t="s">
        <v>209</v>
      </c>
      <c r="I74" s="29"/>
      <c r="J74" s="30" t="n">
        <v>46398</v>
      </c>
      <c r="K74" s="30" t="n">
        <v>46402</v>
      </c>
      <c r="L74" s="27" t="n">
        <f aca="false">IF(G74="Milestone",0,NETWORKDAYS(J74,K74,Settings!$B$20:$B$40))</f>
        <v>5</v>
      </c>
      <c r="M74" s="27" t="s">
        <v>400</v>
      </c>
      <c r="N74" s="28" t="s">
        <v>318</v>
      </c>
      <c r="O74" s="31" t="s">
        <v>113</v>
      </c>
      <c r="P74" s="32" t="n">
        <v>0</v>
      </c>
      <c r="Q74" s="33"/>
      <c r="R74" s="34" t="str">
        <f aca="false">IF(O74="Complete","Done",IF(AND(K74&gt;$J$3,E74&lt;&gt;"Hypercare"),"Past deadline",IF($C$3&gt;K74,"Overdue",IF(AND($C$3&gt;=J74,P74=0),"Start due","On plan"))))</f>
        <v>On plan</v>
      </c>
      <c r="S74" s="4" t="s">
        <v>401</v>
      </c>
      <c r="T74" s="35"/>
      <c r="U74" s="26" t="str">
        <f aca="false">IF(AND($J74&lt;=U$6+6,$K74&gt;=U$6),IF($G74="Milestone","M",IF($G74="Summary","S","T")),"")</f>
        <v/>
      </c>
      <c r="V74" s="26" t="str">
        <f aca="false">IF(AND($J74&lt;=V$6+6,$K74&gt;=V$6),IF($G74="Milestone","M",IF($G74="Summary","S","T")),"")</f>
        <v/>
      </c>
      <c r="W74" s="26" t="str">
        <f aca="false">IF(AND($J74&lt;=W$6+6,$K74&gt;=W$6),IF($G74="Milestone","M",IF($G74="Summary","S","T")),"")</f>
        <v/>
      </c>
      <c r="X74" s="26" t="str">
        <f aca="false">IF(AND($J74&lt;=X$6+6,$K74&gt;=X$6),IF($G74="Milestone","M",IF($G74="Summary","S","T")),"")</f>
        <v/>
      </c>
      <c r="Y74" s="26" t="str">
        <f aca="false">IF(AND($J74&lt;=Y$6+6,$K74&gt;=Y$6),IF($G74="Milestone","M",IF($G74="Summary","S","T")),"")</f>
        <v/>
      </c>
      <c r="Z74" s="26" t="str">
        <f aca="false">IF(AND($J74&lt;=Z$6+6,$K74&gt;=Z$6),IF($G74="Milestone","M",IF($G74="Summary","S","T")),"")</f>
        <v/>
      </c>
      <c r="AA74" s="26" t="str">
        <f aca="false">IF(AND($J74&lt;=AA$6+6,$K74&gt;=AA$6),IF($G74="Milestone","M",IF($G74="Summary","S","T")),"")</f>
        <v/>
      </c>
      <c r="AB74" s="26" t="str">
        <f aca="false">IF(AND($J74&lt;=AB$6+6,$K74&gt;=AB$6),IF($G74="Milestone","M",IF($G74="Summary","S","T")),"")</f>
        <v/>
      </c>
      <c r="AC74" s="26" t="str">
        <f aca="false">IF(AND($J74&lt;=AC$6+6,$K74&gt;=AC$6),IF($G74="Milestone","M",IF($G74="Summary","S","T")),"")</f>
        <v/>
      </c>
      <c r="AD74" s="26" t="str">
        <f aca="false">IF(AND($J74&lt;=AD$6+6,$K74&gt;=AD$6),IF($G74="Milestone","M",IF($G74="Summary","S","T")),"")</f>
        <v/>
      </c>
      <c r="AE74" s="26" t="str">
        <f aca="false">IF(AND($J74&lt;=AE$6+6,$K74&gt;=AE$6),IF($G74="Milestone","M",IF($G74="Summary","S","T")),"")</f>
        <v/>
      </c>
      <c r="AF74" s="26" t="str">
        <f aca="false">IF(AND($J74&lt;=AF$6+6,$K74&gt;=AF$6),IF($G74="Milestone","M",IF($G74="Summary","S","T")),"")</f>
        <v/>
      </c>
      <c r="AG74" s="26" t="str">
        <f aca="false">IF(AND($J74&lt;=AG$6+6,$K74&gt;=AG$6),IF($G74="Milestone","M",IF($G74="Summary","S","T")),"")</f>
        <v/>
      </c>
      <c r="AH74" s="26" t="str">
        <f aca="false">IF(AND($J74&lt;=AH$6+6,$K74&gt;=AH$6),IF($G74="Milestone","M",IF($G74="Summary","S","T")),"")</f>
        <v/>
      </c>
      <c r="AI74" s="26" t="str">
        <f aca="false">IF(AND($J74&lt;=AI$6+6,$K74&gt;=AI$6),IF($G74="Milestone","M",IF($G74="Summary","S","T")),"")</f>
        <v>T</v>
      </c>
      <c r="AJ74" s="26" t="str">
        <f aca="false">IF(AND($J74&lt;=AJ$6+6,$K74&gt;=AJ$6),IF($G74="Milestone","M",IF($G74="Summary","S","T")),"")</f>
        <v/>
      </c>
      <c r="AK74" s="26" t="str">
        <f aca="false">IF(AND($J74&lt;=AK$6+6,$K74&gt;=AK$6),IF($G74="Milestone","M",IF($G74="Summary","S","T")),"")</f>
        <v/>
      </c>
      <c r="AL74" s="26" t="str">
        <f aca="false">IF(AND($J74&lt;=AL$6+6,$K74&gt;=AL$6),IF($G74="Milestone","M",IF($G74="Summary","S","T")),"")</f>
        <v/>
      </c>
      <c r="AM74" s="26" t="str">
        <f aca="false">IF(AND($J74&lt;=AM$6+6,$K74&gt;=AM$6),IF($G74="Milestone","M",IF($G74="Summary","S","T")),"")</f>
        <v/>
      </c>
      <c r="AN74" s="26" t="str">
        <f aca="false">IF(AND($J74&lt;=AN$6+6,$K74&gt;=AN$6),IF($G74="Milestone","M",IF($G74="Summary","S","T")),"")</f>
        <v/>
      </c>
      <c r="AO74" s="26" t="str">
        <f aca="false">IF(AND($J74&lt;=AO$6+6,$K74&gt;=AO$6),IF($G74="Milestone","M",IF($G74="Summary","S","T")),"")</f>
        <v/>
      </c>
      <c r="AP74" s="26" t="str">
        <f aca="false">IF(AND($J74&lt;=AP$6+6,$K74&gt;=AP$6),IF($G74="Milestone","M",IF($G74="Summary","S","T")),"")</f>
        <v/>
      </c>
    </row>
    <row r="75" customFormat="false" ht="15" hidden="false" customHeight="false" outlineLevel="0" collapsed="false">
      <c r="A75" s="27" t="n">
        <v>69</v>
      </c>
      <c r="B75" s="27" t="s">
        <v>402</v>
      </c>
      <c r="C75" s="27" t="n">
        <v>2</v>
      </c>
      <c r="D75" s="4" t="s">
        <v>376</v>
      </c>
      <c r="E75" s="28" t="s">
        <v>148</v>
      </c>
      <c r="F75" s="4" t="s">
        <v>403</v>
      </c>
      <c r="G75" s="27" t="s">
        <v>111</v>
      </c>
      <c r="H75" s="4" t="s">
        <v>404</v>
      </c>
      <c r="I75" s="29"/>
      <c r="J75" s="30" t="n">
        <v>46405</v>
      </c>
      <c r="K75" s="30" t="n">
        <v>46414</v>
      </c>
      <c r="L75" s="27" t="n">
        <f aca="false">IF(G75="Milestone",0,NETWORKDAYS(J75,K75,Settings!$B$20:$B$40))</f>
        <v>8</v>
      </c>
      <c r="M75" s="27" t="s">
        <v>405</v>
      </c>
      <c r="N75" s="28" t="s">
        <v>406</v>
      </c>
      <c r="O75" s="31" t="s">
        <v>113</v>
      </c>
      <c r="P75" s="32" t="n">
        <v>0</v>
      </c>
      <c r="Q75" s="33"/>
      <c r="R75" s="34" t="str">
        <f aca="false">IF(O75="Complete","Done",IF(AND(K75&gt;$J$3,E75&lt;&gt;"Hypercare"),"Past deadline",IF($C$3&gt;K75,"Overdue",IF(AND($C$3&gt;=J75,P75=0),"Start due","On plan"))))</f>
        <v>On plan</v>
      </c>
      <c r="S75" s="4" t="s">
        <v>407</v>
      </c>
      <c r="T75" s="35"/>
      <c r="U75" s="26" t="str">
        <f aca="false">IF(AND($J75&lt;=U$6+6,$K75&gt;=U$6),IF($G75="Milestone","M",IF($G75="Summary","S","T")),"")</f>
        <v/>
      </c>
      <c r="V75" s="26" t="str">
        <f aca="false">IF(AND($J75&lt;=V$6+6,$K75&gt;=V$6),IF($G75="Milestone","M",IF($G75="Summary","S","T")),"")</f>
        <v/>
      </c>
      <c r="W75" s="26" t="str">
        <f aca="false">IF(AND($J75&lt;=W$6+6,$K75&gt;=W$6),IF($G75="Milestone","M",IF($G75="Summary","S","T")),"")</f>
        <v/>
      </c>
      <c r="X75" s="26" t="str">
        <f aca="false">IF(AND($J75&lt;=X$6+6,$K75&gt;=X$6),IF($G75="Milestone","M",IF($G75="Summary","S","T")),"")</f>
        <v/>
      </c>
      <c r="Y75" s="26" t="str">
        <f aca="false">IF(AND($J75&lt;=Y$6+6,$K75&gt;=Y$6),IF($G75="Milestone","M",IF($G75="Summary","S","T")),"")</f>
        <v/>
      </c>
      <c r="Z75" s="26" t="str">
        <f aca="false">IF(AND($J75&lt;=Z$6+6,$K75&gt;=Z$6),IF($G75="Milestone","M",IF($G75="Summary","S","T")),"")</f>
        <v/>
      </c>
      <c r="AA75" s="26" t="str">
        <f aca="false">IF(AND($J75&lt;=AA$6+6,$K75&gt;=AA$6),IF($G75="Milestone","M",IF($G75="Summary","S","T")),"")</f>
        <v/>
      </c>
      <c r="AB75" s="26" t="str">
        <f aca="false">IF(AND($J75&lt;=AB$6+6,$K75&gt;=AB$6),IF($G75="Milestone","M",IF($G75="Summary","S","T")),"")</f>
        <v/>
      </c>
      <c r="AC75" s="26" t="str">
        <f aca="false">IF(AND($J75&lt;=AC$6+6,$K75&gt;=AC$6),IF($G75="Milestone","M",IF($G75="Summary","S","T")),"")</f>
        <v/>
      </c>
      <c r="AD75" s="26" t="str">
        <f aca="false">IF(AND($J75&lt;=AD$6+6,$K75&gt;=AD$6),IF($G75="Milestone","M",IF($G75="Summary","S","T")),"")</f>
        <v/>
      </c>
      <c r="AE75" s="26" t="str">
        <f aca="false">IF(AND($J75&lt;=AE$6+6,$K75&gt;=AE$6),IF($G75="Milestone","M",IF($G75="Summary","S","T")),"")</f>
        <v/>
      </c>
      <c r="AF75" s="26" t="str">
        <f aca="false">IF(AND($J75&lt;=AF$6+6,$K75&gt;=AF$6),IF($G75="Milestone","M",IF($G75="Summary","S","T")),"")</f>
        <v/>
      </c>
      <c r="AG75" s="26" t="str">
        <f aca="false">IF(AND($J75&lt;=AG$6+6,$K75&gt;=AG$6),IF($G75="Milestone","M",IF($G75="Summary","S","T")),"")</f>
        <v/>
      </c>
      <c r="AH75" s="26" t="str">
        <f aca="false">IF(AND($J75&lt;=AH$6+6,$K75&gt;=AH$6),IF($G75="Milestone","M",IF($G75="Summary","S","T")),"")</f>
        <v/>
      </c>
      <c r="AI75" s="26" t="str">
        <f aca="false">IF(AND($J75&lt;=AI$6+6,$K75&gt;=AI$6),IF($G75="Milestone","M",IF($G75="Summary","S","T")),"")</f>
        <v/>
      </c>
      <c r="AJ75" s="26" t="str">
        <f aca="false">IF(AND($J75&lt;=AJ$6+6,$K75&gt;=AJ$6),IF($G75="Milestone","M",IF($G75="Summary","S","T")),"")</f>
        <v>T</v>
      </c>
      <c r="AK75" s="26" t="str">
        <f aca="false">IF(AND($J75&lt;=AK$6+6,$K75&gt;=AK$6),IF($G75="Milestone","M",IF($G75="Summary","S","T")),"")</f>
        <v>T</v>
      </c>
      <c r="AL75" s="26" t="str">
        <f aca="false">IF(AND($J75&lt;=AL$6+6,$K75&gt;=AL$6),IF($G75="Milestone","M",IF($G75="Summary","S","T")),"")</f>
        <v/>
      </c>
      <c r="AM75" s="26" t="str">
        <f aca="false">IF(AND($J75&lt;=AM$6+6,$K75&gt;=AM$6),IF($G75="Milestone","M",IF($G75="Summary","S","T")),"")</f>
        <v/>
      </c>
      <c r="AN75" s="26" t="str">
        <f aca="false">IF(AND($J75&lt;=AN$6+6,$K75&gt;=AN$6),IF($G75="Milestone","M",IF($G75="Summary","S","T")),"")</f>
        <v/>
      </c>
      <c r="AO75" s="26" t="str">
        <f aca="false">IF(AND($J75&lt;=AO$6+6,$K75&gt;=AO$6),IF($G75="Milestone","M",IF($G75="Summary","S","T")),"")</f>
        <v/>
      </c>
      <c r="AP75" s="26" t="str">
        <f aca="false">IF(AND($J75&lt;=AP$6+6,$K75&gt;=AP$6),IF($G75="Milestone","M",IF($G75="Summary","S","T")),"")</f>
        <v/>
      </c>
    </row>
    <row r="76" customFormat="false" ht="28.35" hidden="false" customHeight="false" outlineLevel="0" collapsed="false">
      <c r="A76" s="27" t="n">
        <v>70</v>
      </c>
      <c r="B76" s="27" t="s">
        <v>408</v>
      </c>
      <c r="C76" s="27" t="n">
        <v>2</v>
      </c>
      <c r="D76" s="4" t="s">
        <v>376</v>
      </c>
      <c r="E76" s="28" t="s">
        <v>148</v>
      </c>
      <c r="F76" s="4" t="s">
        <v>409</v>
      </c>
      <c r="G76" s="27" t="s">
        <v>111</v>
      </c>
      <c r="H76" s="4" t="s">
        <v>410</v>
      </c>
      <c r="I76" s="29"/>
      <c r="J76" s="30" t="n">
        <v>46412</v>
      </c>
      <c r="K76" s="30" t="n">
        <v>46416</v>
      </c>
      <c r="L76" s="27" t="n">
        <f aca="false">IF(G76="Milestone",0,NETWORKDAYS(J76,K76,Settings!$B$20:$B$40))</f>
        <v>5</v>
      </c>
      <c r="M76" s="27" t="s">
        <v>411</v>
      </c>
      <c r="N76" s="28" t="s">
        <v>412</v>
      </c>
      <c r="O76" s="31" t="s">
        <v>113</v>
      </c>
      <c r="P76" s="32" t="n">
        <v>0</v>
      </c>
      <c r="Q76" s="33"/>
      <c r="R76" s="34" t="str">
        <f aca="false">IF(O76="Complete","Done",IF(AND(K76&gt;$J$3,E76&lt;&gt;"Hypercare"),"Past deadline",IF($C$3&gt;K76,"Overdue",IF(AND($C$3&gt;=J76,P76=0),"Start due","On plan"))))</f>
        <v>On plan</v>
      </c>
      <c r="S76" s="4" t="s">
        <v>413</v>
      </c>
      <c r="T76" s="35"/>
      <c r="U76" s="26" t="str">
        <f aca="false">IF(AND($J76&lt;=U$6+6,$K76&gt;=U$6),IF($G76="Milestone","M",IF($G76="Summary","S","T")),"")</f>
        <v/>
      </c>
      <c r="V76" s="26" t="str">
        <f aca="false">IF(AND($J76&lt;=V$6+6,$K76&gt;=V$6),IF($G76="Milestone","M",IF($G76="Summary","S","T")),"")</f>
        <v/>
      </c>
      <c r="W76" s="26" t="str">
        <f aca="false">IF(AND($J76&lt;=W$6+6,$K76&gt;=W$6),IF($G76="Milestone","M",IF($G76="Summary","S","T")),"")</f>
        <v/>
      </c>
      <c r="X76" s="26" t="str">
        <f aca="false">IF(AND($J76&lt;=X$6+6,$K76&gt;=X$6),IF($G76="Milestone","M",IF($G76="Summary","S","T")),"")</f>
        <v/>
      </c>
      <c r="Y76" s="26" t="str">
        <f aca="false">IF(AND($J76&lt;=Y$6+6,$K76&gt;=Y$6),IF($G76="Milestone","M",IF($G76="Summary","S","T")),"")</f>
        <v/>
      </c>
      <c r="Z76" s="26" t="str">
        <f aca="false">IF(AND($J76&lt;=Z$6+6,$K76&gt;=Z$6),IF($G76="Milestone","M",IF($G76="Summary","S","T")),"")</f>
        <v/>
      </c>
      <c r="AA76" s="26" t="str">
        <f aca="false">IF(AND($J76&lt;=AA$6+6,$K76&gt;=AA$6),IF($G76="Milestone","M",IF($G76="Summary","S","T")),"")</f>
        <v/>
      </c>
      <c r="AB76" s="26" t="str">
        <f aca="false">IF(AND($J76&lt;=AB$6+6,$K76&gt;=AB$6),IF($G76="Milestone","M",IF($G76="Summary","S","T")),"")</f>
        <v/>
      </c>
      <c r="AC76" s="26" t="str">
        <f aca="false">IF(AND($J76&lt;=AC$6+6,$K76&gt;=AC$6),IF($G76="Milestone","M",IF($G76="Summary","S","T")),"")</f>
        <v/>
      </c>
      <c r="AD76" s="26" t="str">
        <f aca="false">IF(AND($J76&lt;=AD$6+6,$K76&gt;=AD$6),IF($G76="Milestone","M",IF($G76="Summary","S","T")),"")</f>
        <v/>
      </c>
      <c r="AE76" s="26" t="str">
        <f aca="false">IF(AND($J76&lt;=AE$6+6,$K76&gt;=AE$6),IF($G76="Milestone","M",IF($G76="Summary","S","T")),"")</f>
        <v/>
      </c>
      <c r="AF76" s="26" t="str">
        <f aca="false">IF(AND($J76&lt;=AF$6+6,$K76&gt;=AF$6),IF($G76="Milestone","M",IF($G76="Summary","S","T")),"")</f>
        <v/>
      </c>
      <c r="AG76" s="26" t="str">
        <f aca="false">IF(AND($J76&lt;=AG$6+6,$K76&gt;=AG$6),IF($G76="Milestone","M",IF($G76="Summary","S","T")),"")</f>
        <v/>
      </c>
      <c r="AH76" s="26" t="str">
        <f aca="false">IF(AND($J76&lt;=AH$6+6,$K76&gt;=AH$6),IF($G76="Milestone","M",IF($G76="Summary","S","T")),"")</f>
        <v/>
      </c>
      <c r="AI76" s="26" t="str">
        <f aca="false">IF(AND($J76&lt;=AI$6+6,$K76&gt;=AI$6),IF($G76="Milestone","M",IF($G76="Summary","S","T")),"")</f>
        <v/>
      </c>
      <c r="AJ76" s="26" t="str">
        <f aca="false">IF(AND($J76&lt;=AJ$6+6,$K76&gt;=AJ$6),IF($G76="Milestone","M",IF($G76="Summary","S","T")),"")</f>
        <v/>
      </c>
      <c r="AK76" s="26" t="str">
        <f aca="false">IF(AND($J76&lt;=AK$6+6,$K76&gt;=AK$6),IF($G76="Milestone","M",IF($G76="Summary","S","T")),"")</f>
        <v>T</v>
      </c>
      <c r="AL76" s="26" t="str">
        <f aca="false">IF(AND($J76&lt;=AL$6+6,$K76&gt;=AL$6),IF($G76="Milestone","M",IF($G76="Summary","S","T")),"")</f>
        <v/>
      </c>
      <c r="AM76" s="26" t="str">
        <f aca="false">IF(AND($J76&lt;=AM$6+6,$K76&gt;=AM$6),IF($G76="Milestone","M",IF($G76="Summary","S","T")),"")</f>
        <v/>
      </c>
      <c r="AN76" s="26" t="str">
        <f aca="false">IF(AND($J76&lt;=AN$6+6,$K76&gt;=AN$6),IF($G76="Milestone","M",IF($G76="Summary","S","T")),"")</f>
        <v/>
      </c>
      <c r="AO76" s="26" t="str">
        <f aca="false">IF(AND($J76&lt;=AO$6+6,$K76&gt;=AO$6),IF($G76="Milestone","M",IF($G76="Summary","S","T")),"")</f>
        <v/>
      </c>
      <c r="AP76" s="26" t="str">
        <f aca="false">IF(AND($J76&lt;=AP$6+6,$K76&gt;=AP$6),IF($G76="Milestone","M",IF($G76="Summary","S","T")),"")</f>
        <v/>
      </c>
    </row>
    <row r="77" customFormat="false" ht="15" hidden="false" customHeight="false" outlineLevel="0" collapsed="false">
      <c r="A77" s="27" t="n">
        <v>71</v>
      </c>
      <c r="B77" s="27" t="s">
        <v>414</v>
      </c>
      <c r="C77" s="27" t="n">
        <v>2</v>
      </c>
      <c r="D77" s="4" t="s">
        <v>376</v>
      </c>
      <c r="E77" s="28" t="s">
        <v>148</v>
      </c>
      <c r="F77" s="4" t="s">
        <v>415</v>
      </c>
      <c r="G77" s="27" t="s">
        <v>111</v>
      </c>
      <c r="H77" s="4" t="s">
        <v>416</v>
      </c>
      <c r="I77" s="29"/>
      <c r="J77" s="30" t="n">
        <v>46415</v>
      </c>
      <c r="K77" s="30" t="n">
        <v>46420</v>
      </c>
      <c r="L77" s="27" t="n">
        <f aca="false">IF(G77="Milestone",0,NETWORKDAYS(J77,K77,Settings!$B$20:$B$40))</f>
        <v>4</v>
      </c>
      <c r="M77" s="27" t="s">
        <v>417</v>
      </c>
      <c r="N77" s="28" t="s">
        <v>418</v>
      </c>
      <c r="O77" s="31" t="s">
        <v>113</v>
      </c>
      <c r="P77" s="32" t="n">
        <v>0</v>
      </c>
      <c r="Q77" s="33"/>
      <c r="R77" s="34" t="str">
        <f aca="false">IF(O77="Complete","Done",IF(AND(K77&gt;$J$3,E77&lt;&gt;"Hypercare"),"Past deadline",IF($C$3&gt;K77,"Overdue",IF(AND($C$3&gt;=J77,P77=0),"Start due","On plan"))))</f>
        <v>On plan</v>
      </c>
      <c r="S77" s="4" t="s">
        <v>419</v>
      </c>
      <c r="T77" s="35"/>
      <c r="U77" s="26" t="str">
        <f aca="false">IF(AND($J77&lt;=U$6+6,$K77&gt;=U$6),IF($G77="Milestone","M",IF($G77="Summary","S","T")),"")</f>
        <v/>
      </c>
      <c r="V77" s="26" t="str">
        <f aca="false">IF(AND($J77&lt;=V$6+6,$K77&gt;=V$6),IF($G77="Milestone","M",IF($G77="Summary","S","T")),"")</f>
        <v/>
      </c>
      <c r="W77" s="26" t="str">
        <f aca="false">IF(AND($J77&lt;=W$6+6,$K77&gt;=W$6),IF($G77="Milestone","M",IF($G77="Summary","S","T")),"")</f>
        <v/>
      </c>
      <c r="X77" s="26" t="str">
        <f aca="false">IF(AND($J77&lt;=X$6+6,$K77&gt;=X$6),IF($G77="Milestone","M",IF($G77="Summary","S","T")),"")</f>
        <v/>
      </c>
      <c r="Y77" s="26" t="str">
        <f aca="false">IF(AND($J77&lt;=Y$6+6,$K77&gt;=Y$6),IF($G77="Milestone","M",IF($G77="Summary","S","T")),"")</f>
        <v/>
      </c>
      <c r="Z77" s="26" t="str">
        <f aca="false">IF(AND($J77&lt;=Z$6+6,$K77&gt;=Z$6),IF($G77="Milestone","M",IF($G77="Summary","S","T")),"")</f>
        <v/>
      </c>
      <c r="AA77" s="26" t="str">
        <f aca="false">IF(AND($J77&lt;=AA$6+6,$K77&gt;=AA$6),IF($G77="Milestone","M",IF($G77="Summary","S","T")),"")</f>
        <v/>
      </c>
      <c r="AB77" s="26" t="str">
        <f aca="false">IF(AND($J77&lt;=AB$6+6,$K77&gt;=AB$6),IF($G77="Milestone","M",IF($G77="Summary","S","T")),"")</f>
        <v/>
      </c>
      <c r="AC77" s="26" t="str">
        <f aca="false">IF(AND($J77&lt;=AC$6+6,$K77&gt;=AC$6),IF($G77="Milestone","M",IF($G77="Summary","S","T")),"")</f>
        <v/>
      </c>
      <c r="AD77" s="26" t="str">
        <f aca="false">IF(AND($J77&lt;=AD$6+6,$K77&gt;=AD$6),IF($G77="Milestone","M",IF($G77="Summary","S","T")),"")</f>
        <v/>
      </c>
      <c r="AE77" s="26" t="str">
        <f aca="false">IF(AND($J77&lt;=AE$6+6,$K77&gt;=AE$6),IF($G77="Milestone","M",IF($G77="Summary","S","T")),"")</f>
        <v/>
      </c>
      <c r="AF77" s="26" t="str">
        <f aca="false">IF(AND($J77&lt;=AF$6+6,$K77&gt;=AF$6),IF($G77="Milestone","M",IF($G77="Summary","S","T")),"")</f>
        <v/>
      </c>
      <c r="AG77" s="26" t="str">
        <f aca="false">IF(AND($J77&lt;=AG$6+6,$K77&gt;=AG$6),IF($G77="Milestone","M",IF($G77="Summary","S","T")),"")</f>
        <v/>
      </c>
      <c r="AH77" s="26" t="str">
        <f aca="false">IF(AND($J77&lt;=AH$6+6,$K77&gt;=AH$6),IF($G77="Milestone","M",IF($G77="Summary","S","T")),"")</f>
        <v/>
      </c>
      <c r="AI77" s="26" t="str">
        <f aca="false">IF(AND($J77&lt;=AI$6+6,$K77&gt;=AI$6),IF($G77="Milestone","M",IF($G77="Summary","S","T")),"")</f>
        <v/>
      </c>
      <c r="AJ77" s="26" t="str">
        <f aca="false">IF(AND($J77&lt;=AJ$6+6,$K77&gt;=AJ$6),IF($G77="Milestone","M",IF($G77="Summary","S","T")),"")</f>
        <v/>
      </c>
      <c r="AK77" s="26" t="str">
        <f aca="false">IF(AND($J77&lt;=AK$6+6,$K77&gt;=AK$6),IF($G77="Milestone","M",IF($G77="Summary","S","T")),"")</f>
        <v>T</v>
      </c>
      <c r="AL77" s="26" t="str">
        <f aca="false">IF(AND($J77&lt;=AL$6+6,$K77&gt;=AL$6),IF($G77="Milestone","M",IF($G77="Summary","S","T")),"")</f>
        <v>T</v>
      </c>
      <c r="AM77" s="26" t="str">
        <f aca="false">IF(AND($J77&lt;=AM$6+6,$K77&gt;=AM$6),IF($G77="Milestone","M",IF($G77="Summary","S","T")),"")</f>
        <v/>
      </c>
      <c r="AN77" s="26" t="str">
        <f aca="false">IF(AND($J77&lt;=AN$6+6,$K77&gt;=AN$6),IF($G77="Milestone","M",IF($G77="Summary","S","T")),"")</f>
        <v/>
      </c>
      <c r="AO77" s="26" t="str">
        <f aca="false">IF(AND($J77&lt;=AO$6+6,$K77&gt;=AO$6),IF($G77="Milestone","M",IF($G77="Summary","S","T")),"")</f>
        <v/>
      </c>
      <c r="AP77" s="26" t="str">
        <f aca="false">IF(AND($J77&lt;=AP$6+6,$K77&gt;=AP$6),IF($G77="Milestone","M",IF($G77="Summary","S","T")),"")</f>
        <v/>
      </c>
    </row>
    <row r="78" customFormat="false" ht="23.85" hidden="false" customHeight="false" outlineLevel="0" collapsed="false">
      <c r="A78" s="22" t="n">
        <v>72</v>
      </c>
      <c r="B78" s="22" t="s">
        <v>420</v>
      </c>
      <c r="C78" s="22" t="n">
        <v>1</v>
      </c>
      <c r="D78" s="3" t="s">
        <v>421</v>
      </c>
      <c r="E78" s="23" t="s">
        <v>106</v>
      </c>
      <c r="F78" s="3" t="s">
        <v>421</v>
      </c>
      <c r="G78" s="22" t="s">
        <v>107</v>
      </c>
      <c r="H78" s="3"/>
      <c r="I78" s="23"/>
      <c r="J78" s="24" t="n">
        <f aca="false">MIN(J79:J86)</f>
        <v>46342</v>
      </c>
      <c r="K78" s="24" t="n">
        <f aca="false">MAX(K79:K86)</f>
        <v>46423</v>
      </c>
      <c r="L78" s="22" t="n">
        <f aca="false">SUM(L79:L86)</f>
        <v>79</v>
      </c>
      <c r="M78" s="22"/>
      <c r="N78" s="23"/>
      <c r="O78" s="22" t="str">
        <f aca="false">IF(P78&gt;=1,"Complete",IF(P78&gt;0,"In progress","Not started"))</f>
        <v>Not started</v>
      </c>
      <c r="P78" s="25" t="n">
        <f aca="false">IFERROR(SUMPRODUCT(P79:P86,L79:L86)/SUM(L79:L86),0)</f>
        <v>0</v>
      </c>
      <c r="Q78" s="24"/>
      <c r="R78" s="23" t="str">
        <f aca="false">IF(COUNTIF(R79:R86,"Past deadline")&gt;0,"Has past-deadline tasks",IF(COUNTIF(R79:R86,"Overdue")&gt;0,"Has overdue tasks",IF(P78&gt;=1,"Done","On plan")))</f>
        <v>On plan</v>
      </c>
      <c r="S78" s="3"/>
      <c r="T78" s="3"/>
      <c r="U78" s="26" t="str">
        <f aca="false">IF(AND($J78&lt;=U$6+6,$K78&gt;=U$6),IF($G78="Milestone","M",IF($G78="Summary","S","T")),"")</f>
        <v/>
      </c>
      <c r="V78" s="26" t="str">
        <f aca="false">IF(AND($J78&lt;=V$6+6,$K78&gt;=V$6),IF($G78="Milestone","M",IF($G78="Summary","S","T")),"")</f>
        <v/>
      </c>
      <c r="W78" s="26" t="str">
        <f aca="false">IF(AND($J78&lt;=W$6+6,$K78&gt;=W$6),IF($G78="Milestone","M",IF($G78="Summary","S","T")),"")</f>
        <v/>
      </c>
      <c r="X78" s="26" t="str">
        <f aca="false">IF(AND($J78&lt;=X$6+6,$K78&gt;=X$6),IF($G78="Milestone","M",IF($G78="Summary","S","T")),"")</f>
        <v/>
      </c>
      <c r="Y78" s="26" t="str">
        <f aca="false">IF(AND($J78&lt;=Y$6+6,$K78&gt;=Y$6),IF($G78="Milestone","M",IF($G78="Summary","S","T")),"")</f>
        <v/>
      </c>
      <c r="Z78" s="26" t="str">
        <f aca="false">IF(AND($J78&lt;=Z$6+6,$K78&gt;=Z$6),IF($G78="Milestone","M",IF($G78="Summary","S","T")),"")</f>
        <v/>
      </c>
      <c r="AA78" s="26" t="str">
        <f aca="false">IF(AND($J78&lt;=AA$6+6,$K78&gt;=AA$6),IF($G78="Milestone","M",IF($G78="Summary","S","T")),"")</f>
        <v>S</v>
      </c>
      <c r="AB78" s="26" t="str">
        <f aca="false">IF(AND($J78&lt;=AB$6+6,$K78&gt;=AB$6),IF($G78="Milestone","M",IF($G78="Summary","S","T")),"")</f>
        <v>S</v>
      </c>
      <c r="AC78" s="26" t="str">
        <f aca="false">IF(AND($J78&lt;=AC$6+6,$K78&gt;=AC$6),IF($G78="Milestone","M",IF($G78="Summary","S","T")),"")</f>
        <v>S</v>
      </c>
      <c r="AD78" s="26" t="str">
        <f aca="false">IF(AND($J78&lt;=AD$6+6,$K78&gt;=AD$6),IF($G78="Milestone","M",IF($G78="Summary","S","T")),"")</f>
        <v>S</v>
      </c>
      <c r="AE78" s="26" t="str">
        <f aca="false">IF(AND($J78&lt;=AE$6+6,$K78&gt;=AE$6),IF($G78="Milestone","M",IF($G78="Summary","S","T")),"")</f>
        <v>S</v>
      </c>
      <c r="AF78" s="26" t="str">
        <f aca="false">IF(AND($J78&lt;=AF$6+6,$K78&gt;=AF$6),IF($G78="Milestone","M",IF($G78="Summary","S","T")),"")</f>
        <v>S</v>
      </c>
      <c r="AG78" s="26" t="str">
        <f aca="false">IF(AND($J78&lt;=AG$6+6,$K78&gt;=AG$6),IF($G78="Milestone","M",IF($G78="Summary","S","T")),"")</f>
        <v>S</v>
      </c>
      <c r="AH78" s="26" t="str">
        <f aca="false">IF(AND($J78&lt;=AH$6+6,$K78&gt;=AH$6),IF($G78="Milestone","M",IF($G78="Summary","S","T")),"")</f>
        <v>S</v>
      </c>
      <c r="AI78" s="26" t="str">
        <f aca="false">IF(AND($J78&lt;=AI$6+6,$K78&gt;=AI$6),IF($G78="Milestone","M",IF($G78="Summary","S","T")),"")</f>
        <v>S</v>
      </c>
      <c r="AJ78" s="26" t="str">
        <f aca="false">IF(AND($J78&lt;=AJ$6+6,$K78&gt;=AJ$6),IF($G78="Milestone","M",IF($G78="Summary","S","T")),"")</f>
        <v>S</v>
      </c>
      <c r="AK78" s="26" t="str">
        <f aca="false">IF(AND($J78&lt;=AK$6+6,$K78&gt;=AK$6),IF($G78="Milestone","M",IF($G78="Summary","S","T")),"")</f>
        <v>S</v>
      </c>
      <c r="AL78" s="26" t="str">
        <f aca="false">IF(AND($J78&lt;=AL$6+6,$K78&gt;=AL$6),IF($G78="Milestone","M",IF($G78="Summary","S","T")),"")</f>
        <v>S</v>
      </c>
      <c r="AM78" s="26" t="str">
        <f aca="false">IF(AND($J78&lt;=AM$6+6,$K78&gt;=AM$6),IF($G78="Milestone","M",IF($G78="Summary","S","T")),"")</f>
        <v/>
      </c>
      <c r="AN78" s="26" t="str">
        <f aca="false">IF(AND($J78&lt;=AN$6+6,$K78&gt;=AN$6),IF($G78="Milestone","M",IF($G78="Summary","S","T")),"")</f>
        <v/>
      </c>
      <c r="AO78" s="26" t="str">
        <f aca="false">IF(AND($J78&lt;=AO$6+6,$K78&gt;=AO$6),IF($G78="Milestone","M",IF($G78="Summary","S","T")),"")</f>
        <v/>
      </c>
      <c r="AP78" s="26" t="str">
        <f aca="false">IF(AND($J78&lt;=AP$6+6,$K78&gt;=AP$6),IF($G78="Milestone","M",IF($G78="Summary","S","T")),"")</f>
        <v/>
      </c>
    </row>
    <row r="79" customFormat="false" ht="28.35" hidden="false" customHeight="false" outlineLevel="0" collapsed="false">
      <c r="A79" s="27" t="n">
        <v>73</v>
      </c>
      <c r="B79" s="27" t="s">
        <v>422</v>
      </c>
      <c r="C79" s="27" t="n">
        <v>2</v>
      </c>
      <c r="D79" s="4" t="s">
        <v>421</v>
      </c>
      <c r="E79" s="28" t="s">
        <v>135</v>
      </c>
      <c r="F79" s="4" t="s">
        <v>423</v>
      </c>
      <c r="G79" s="27" t="s">
        <v>111</v>
      </c>
      <c r="H79" s="4" t="s">
        <v>424</v>
      </c>
      <c r="I79" s="29"/>
      <c r="J79" s="30" t="n">
        <v>46342</v>
      </c>
      <c r="K79" s="30" t="n">
        <v>46346</v>
      </c>
      <c r="L79" s="27" t="n">
        <f aca="false">IF(G79="Milestone",0,NETWORKDAYS(J79,K79,Settings!$B$20:$B$40))</f>
        <v>5</v>
      </c>
      <c r="M79" s="27" t="s">
        <v>420</v>
      </c>
      <c r="N79" s="28" t="s">
        <v>134</v>
      </c>
      <c r="O79" s="31" t="s">
        <v>113</v>
      </c>
      <c r="P79" s="32" t="n">
        <v>0</v>
      </c>
      <c r="Q79" s="33"/>
      <c r="R79" s="34" t="str">
        <f aca="false">IF(O79="Complete","Done",IF(AND(K79&gt;$J$3,E79&lt;&gt;"Hypercare"),"Past deadline",IF($C$3&gt;K79,"Overdue",IF(AND($C$3&gt;=J79,P79=0),"Start due","On plan"))))</f>
        <v>On plan</v>
      </c>
      <c r="S79" s="4" t="s">
        <v>425</v>
      </c>
      <c r="T79" s="35"/>
      <c r="U79" s="26" t="str">
        <f aca="false">IF(AND($J79&lt;=U$6+6,$K79&gt;=U$6),IF($G79="Milestone","M",IF($G79="Summary","S","T")),"")</f>
        <v/>
      </c>
      <c r="V79" s="26" t="str">
        <f aca="false">IF(AND($J79&lt;=V$6+6,$K79&gt;=V$6),IF($G79="Milestone","M",IF($G79="Summary","S","T")),"")</f>
        <v/>
      </c>
      <c r="W79" s="26" t="str">
        <f aca="false">IF(AND($J79&lt;=W$6+6,$K79&gt;=W$6),IF($G79="Milestone","M",IF($G79="Summary","S","T")),"")</f>
        <v/>
      </c>
      <c r="X79" s="26" t="str">
        <f aca="false">IF(AND($J79&lt;=X$6+6,$K79&gt;=X$6),IF($G79="Milestone","M",IF($G79="Summary","S","T")),"")</f>
        <v/>
      </c>
      <c r="Y79" s="26" t="str">
        <f aca="false">IF(AND($J79&lt;=Y$6+6,$K79&gt;=Y$6),IF($G79="Milestone","M",IF($G79="Summary","S","T")),"")</f>
        <v/>
      </c>
      <c r="Z79" s="26" t="str">
        <f aca="false">IF(AND($J79&lt;=Z$6+6,$K79&gt;=Z$6),IF($G79="Milestone","M",IF($G79="Summary","S","T")),"")</f>
        <v/>
      </c>
      <c r="AA79" s="26" t="str">
        <f aca="false">IF(AND($J79&lt;=AA$6+6,$K79&gt;=AA$6),IF($G79="Milestone","M",IF($G79="Summary","S","T")),"")</f>
        <v>T</v>
      </c>
      <c r="AB79" s="26" t="str">
        <f aca="false">IF(AND($J79&lt;=AB$6+6,$K79&gt;=AB$6),IF($G79="Milestone","M",IF($G79="Summary","S","T")),"")</f>
        <v/>
      </c>
      <c r="AC79" s="26" t="str">
        <f aca="false">IF(AND($J79&lt;=AC$6+6,$K79&gt;=AC$6),IF($G79="Milestone","M",IF($G79="Summary","S","T")),"")</f>
        <v/>
      </c>
      <c r="AD79" s="26" t="str">
        <f aca="false">IF(AND($J79&lt;=AD$6+6,$K79&gt;=AD$6),IF($G79="Milestone","M",IF($G79="Summary","S","T")),"")</f>
        <v/>
      </c>
      <c r="AE79" s="26" t="str">
        <f aca="false">IF(AND($J79&lt;=AE$6+6,$K79&gt;=AE$6),IF($G79="Milestone","M",IF($G79="Summary","S","T")),"")</f>
        <v/>
      </c>
      <c r="AF79" s="26" t="str">
        <f aca="false">IF(AND($J79&lt;=AF$6+6,$K79&gt;=AF$6),IF($G79="Milestone","M",IF($G79="Summary","S","T")),"")</f>
        <v/>
      </c>
      <c r="AG79" s="26" t="str">
        <f aca="false">IF(AND($J79&lt;=AG$6+6,$K79&gt;=AG$6),IF($G79="Milestone","M",IF($G79="Summary","S","T")),"")</f>
        <v/>
      </c>
      <c r="AH79" s="26" t="str">
        <f aca="false">IF(AND($J79&lt;=AH$6+6,$K79&gt;=AH$6),IF($G79="Milestone","M",IF($G79="Summary","S","T")),"")</f>
        <v/>
      </c>
      <c r="AI79" s="26" t="str">
        <f aca="false">IF(AND($J79&lt;=AI$6+6,$K79&gt;=AI$6),IF($G79="Milestone","M",IF($G79="Summary","S","T")),"")</f>
        <v/>
      </c>
      <c r="AJ79" s="26" t="str">
        <f aca="false">IF(AND($J79&lt;=AJ$6+6,$K79&gt;=AJ$6),IF($G79="Milestone","M",IF($G79="Summary","S","T")),"")</f>
        <v/>
      </c>
      <c r="AK79" s="26" t="str">
        <f aca="false">IF(AND($J79&lt;=AK$6+6,$K79&gt;=AK$6),IF($G79="Milestone","M",IF($G79="Summary","S","T")),"")</f>
        <v/>
      </c>
      <c r="AL79" s="26" t="str">
        <f aca="false">IF(AND($J79&lt;=AL$6+6,$K79&gt;=AL$6),IF($G79="Milestone","M",IF($G79="Summary","S","T")),"")</f>
        <v/>
      </c>
      <c r="AM79" s="26" t="str">
        <f aca="false">IF(AND($J79&lt;=AM$6+6,$K79&gt;=AM$6),IF($G79="Milestone","M",IF($G79="Summary","S","T")),"")</f>
        <v/>
      </c>
      <c r="AN79" s="26" t="str">
        <f aca="false">IF(AND($J79&lt;=AN$6+6,$K79&gt;=AN$6),IF($G79="Milestone","M",IF($G79="Summary","S","T")),"")</f>
        <v/>
      </c>
      <c r="AO79" s="26" t="str">
        <f aca="false">IF(AND($J79&lt;=AO$6+6,$K79&gt;=AO$6),IF($G79="Milestone","M",IF($G79="Summary","S","T")),"")</f>
        <v/>
      </c>
      <c r="AP79" s="26" t="str">
        <f aca="false">IF(AND($J79&lt;=AP$6+6,$K79&gt;=AP$6),IF($G79="Milestone","M",IF($G79="Summary","S","T")),"")</f>
        <v/>
      </c>
    </row>
    <row r="80" customFormat="false" ht="28.35" hidden="false" customHeight="false" outlineLevel="0" collapsed="false">
      <c r="A80" s="27" t="n">
        <v>74</v>
      </c>
      <c r="B80" s="27" t="s">
        <v>426</v>
      </c>
      <c r="C80" s="27" t="n">
        <v>2</v>
      </c>
      <c r="D80" s="4" t="s">
        <v>421</v>
      </c>
      <c r="E80" s="28" t="s">
        <v>135</v>
      </c>
      <c r="F80" s="4" t="s">
        <v>427</v>
      </c>
      <c r="G80" s="27" t="s">
        <v>111</v>
      </c>
      <c r="H80" s="4" t="s">
        <v>424</v>
      </c>
      <c r="I80" s="29"/>
      <c r="J80" s="30" t="n">
        <v>46342</v>
      </c>
      <c r="K80" s="30" t="n">
        <v>46351</v>
      </c>
      <c r="L80" s="27" t="n">
        <f aca="false">IF(G80="Milestone",0,NETWORKDAYS(J80,K80,Settings!$B$20:$B$40))</f>
        <v>8</v>
      </c>
      <c r="M80" s="27" t="s">
        <v>428</v>
      </c>
      <c r="N80" s="28" t="s">
        <v>422</v>
      </c>
      <c r="O80" s="31" t="s">
        <v>113</v>
      </c>
      <c r="P80" s="32" t="n">
        <v>0</v>
      </c>
      <c r="Q80" s="33"/>
      <c r="R80" s="34" t="str">
        <f aca="false">IF(O80="Complete","Done",IF(AND(K80&gt;$J$3,E80&lt;&gt;"Hypercare"),"Past deadline",IF($C$3&gt;K80,"Overdue",IF(AND($C$3&gt;=J80,P80=0),"Start due","On plan"))))</f>
        <v>On plan</v>
      </c>
      <c r="S80" s="4" t="s">
        <v>429</v>
      </c>
      <c r="T80" s="35"/>
      <c r="U80" s="26" t="str">
        <f aca="false">IF(AND($J80&lt;=U$6+6,$K80&gt;=U$6),IF($G80="Milestone","M",IF($G80="Summary","S","T")),"")</f>
        <v/>
      </c>
      <c r="V80" s="26" t="str">
        <f aca="false">IF(AND($J80&lt;=V$6+6,$K80&gt;=V$6),IF($G80="Milestone","M",IF($G80="Summary","S","T")),"")</f>
        <v/>
      </c>
      <c r="W80" s="26" t="str">
        <f aca="false">IF(AND($J80&lt;=W$6+6,$K80&gt;=W$6),IF($G80="Milestone","M",IF($G80="Summary","S","T")),"")</f>
        <v/>
      </c>
      <c r="X80" s="26" t="str">
        <f aca="false">IF(AND($J80&lt;=X$6+6,$K80&gt;=X$6),IF($G80="Milestone","M",IF($G80="Summary","S","T")),"")</f>
        <v/>
      </c>
      <c r="Y80" s="26" t="str">
        <f aca="false">IF(AND($J80&lt;=Y$6+6,$K80&gt;=Y$6),IF($G80="Milestone","M",IF($G80="Summary","S","T")),"")</f>
        <v/>
      </c>
      <c r="Z80" s="26" t="str">
        <f aca="false">IF(AND($J80&lt;=Z$6+6,$K80&gt;=Z$6),IF($G80="Milestone","M",IF($G80="Summary","S","T")),"")</f>
        <v/>
      </c>
      <c r="AA80" s="26" t="str">
        <f aca="false">IF(AND($J80&lt;=AA$6+6,$K80&gt;=AA$6),IF($G80="Milestone","M",IF($G80="Summary","S","T")),"")</f>
        <v>T</v>
      </c>
      <c r="AB80" s="26" t="str">
        <f aca="false">IF(AND($J80&lt;=AB$6+6,$K80&gt;=AB$6),IF($G80="Milestone","M",IF($G80="Summary","S","T")),"")</f>
        <v>T</v>
      </c>
      <c r="AC80" s="26" t="str">
        <f aca="false">IF(AND($J80&lt;=AC$6+6,$K80&gt;=AC$6),IF($G80="Milestone","M",IF($G80="Summary","S","T")),"")</f>
        <v/>
      </c>
      <c r="AD80" s="26" t="str">
        <f aca="false">IF(AND($J80&lt;=AD$6+6,$K80&gt;=AD$6),IF($G80="Milestone","M",IF($G80="Summary","S","T")),"")</f>
        <v/>
      </c>
      <c r="AE80" s="26" t="str">
        <f aca="false">IF(AND($J80&lt;=AE$6+6,$K80&gt;=AE$6),IF($G80="Milestone","M",IF($G80="Summary","S","T")),"")</f>
        <v/>
      </c>
      <c r="AF80" s="26" t="str">
        <f aca="false">IF(AND($J80&lt;=AF$6+6,$K80&gt;=AF$6),IF($G80="Milestone","M",IF($G80="Summary","S","T")),"")</f>
        <v/>
      </c>
      <c r="AG80" s="26" t="str">
        <f aca="false">IF(AND($J80&lt;=AG$6+6,$K80&gt;=AG$6),IF($G80="Milestone","M",IF($G80="Summary","S","T")),"")</f>
        <v/>
      </c>
      <c r="AH80" s="26" t="str">
        <f aca="false">IF(AND($J80&lt;=AH$6+6,$K80&gt;=AH$6),IF($G80="Milestone","M",IF($G80="Summary","S","T")),"")</f>
        <v/>
      </c>
      <c r="AI80" s="26" t="str">
        <f aca="false">IF(AND($J80&lt;=AI$6+6,$K80&gt;=AI$6),IF($G80="Milestone","M",IF($G80="Summary","S","T")),"")</f>
        <v/>
      </c>
      <c r="AJ80" s="26" t="str">
        <f aca="false">IF(AND($J80&lt;=AJ$6+6,$K80&gt;=AJ$6),IF($G80="Milestone","M",IF($G80="Summary","S","T")),"")</f>
        <v/>
      </c>
      <c r="AK80" s="26" t="str">
        <f aca="false">IF(AND($J80&lt;=AK$6+6,$K80&gt;=AK$6),IF($G80="Milestone","M",IF($G80="Summary","S","T")),"")</f>
        <v/>
      </c>
      <c r="AL80" s="26" t="str">
        <f aca="false">IF(AND($J80&lt;=AL$6+6,$K80&gt;=AL$6),IF($G80="Milestone","M",IF($G80="Summary","S","T")),"")</f>
        <v/>
      </c>
      <c r="AM80" s="26" t="str">
        <f aca="false">IF(AND($J80&lt;=AM$6+6,$K80&gt;=AM$6),IF($G80="Milestone","M",IF($G80="Summary","S","T")),"")</f>
        <v/>
      </c>
      <c r="AN80" s="26" t="str">
        <f aca="false">IF(AND($J80&lt;=AN$6+6,$K80&gt;=AN$6),IF($G80="Milestone","M",IF($G80="Summary","S","T")),"")</f>
        <v/>
      </c>
      <c r="AO80" s="26" t="str">
        <f aca="false">IF(AND($J80&lt;=AO$6+6,$K80&gt;=AO$6),IF($G80="Milestone","M",IF($G80="Summary","S","T")),"")</f>
        <v/>
      </c>
      <c r="AP80" s="26" t="str">
        <f aca="false">IF(AND($J80&lt;=AP$6+6,$K80&gt;=AP$6),IF($G80="Milestone","M",IF($G80="Summary","S","T")),"")</f>
        <v/>
      </c>
    </row>
    <row r="81" customFormat="false" ht="28.35" hidden="false" customHeight="false" outlineLevel="0" collapsed="false">
      <c r="A81" s="27" t="n">
        <v>75</v>
      </c>
      <c r="B81" s="27" t="s">
        <v>430</v>
      </c>
      <c r="C81" s="27" t="n">
        <v>2</v>
      </c>
      <c r="D81" s="4" t="s">
        <v>421</v>
      </c>
      <c r="E81" s="28" t="s">
        <v>142</v>
      </c>
      <c r="F81" s="4" t="s">
        <v>431</v>
      </c>
      <c r="G81" s="27" t="s">
        <v>111</v>
      </c>
      <c r="H81" s="4" t="s">
        <v>424</v>
      </c>
      <c r="I81" s="29"/>
      <c r="J81" s="30" t="n">
        <v>46356</v>
      </c>
      <c r="K81" s="30" t="n">
        <v>46367</v>
      </c>
      <c r="L81" s="27" t="n">
        <f aca="false">IF(G81="Milestone",0,NETWORKDAYS(J81,K81,Settings!$B$20:$B$40))</f>
        <v>10</v>
      </c>
      <c r="M81" s="27" t="s">
        <v>428</v>
      </c>
      <c r="N81" s="28" t="s">
        <v>422</v>
      </c>
      <c r="O81" s="31" t="s">
        <v>113</v>
      </c>
      <c r="P81" s="32" t="n">
        <v>0</v>
      </c>
      <c r="Q81" s="33"/>
      <c r="R81" s="34" t="str">
        <f aca="false">IF(O81="Complete","Done",IF(AND(K81&gt;$J$3,E81&lt;&gt;"Hypercare"),"Past deadline",IF($C$3&gt;K81,"Overdue",IF(AND($C$3&gt;=J81,P81=0),"Start due","On plan"))))</f>
        <v>On plan</v>
      </c>
      <c r="S81" s="4" t="s">
        <v>432</v>
      </c>
      <c r="T81" s="35"/>
      <c r="U81" s="26" t="str">
        <f aca="false">IF(AND($J81&lt;=U$6+6,$K81&gt;=U$6),IF($G81="Milestone","M",IF($G81="Summary","S","T")),"")</f>
        <v/>
      </c>
      <c r="V81" s="26" t="str">
        <f aca="false">IF(AND($J81&lt;=V$6+6,$K81&gt;=V$6),IF($G81="Milestone","M",IF($G81="Summary","S","T")),"")</f>
        <v/>
      </c>
      <c r="W81" s="26" t="str">
        <f aca="false">IF(AND($J81&lt;=W$6+6,$K81&gt;=W$6),IF($G81="Milestone","M",IF($G81="Summary","S","T")),"")</f>
        <v/>
      </c>
      <c r="X81" s="26" t="str">
        <f aca="false">IF(AND($J81&lt;=X$6+6,$K81&gt;=X$6),IF($G81="Milestone","M",IF($G81="Summary","S","T")),"")</f>
        <v/>
      </c>
      <c r="Y81" s="26" t="str">
        <f aca="false">IF(AND($J81&lt;=Y$6+6,$K81&gt;=Y$6),IF($G81="Milestone","M",IF($G81="Summary","S","T")),"")</f>
        <v/>
      </c>
      <c r="Z81" s="26" t="str">
        <f aca="false">IF(AND($J81&lt;=Z$6+6,$K81&gt;=Z$6),IF($G81="Milestone","M",IF($G81="Summary","S","T")),"")</f>
        <v/>
      </c>
      <c r="AA81" s="26" t="str">
        <f aca="false">IF(AND($J81&lt;=AA$6+6,$K81&gt;=AA$6),IF($G81="Milestone","M",IF($G81="Summary","S","T")),"")</f>
        <v/>
      </c>
      <c r="AB81" s="26" t="str">
        <f aca="false">IF(AND($J81&lt;=AB$6+6,$K81&gt;=AB$6),IF($G81="Milestone","M",IF($G81="Summary","S","T")),"")</f>
        <v/>
      </c>
      <c r="AC81" s="26" t="str">
        <f aca="false">IF(AND($J81&lt;=AC$6+6,$K81&gt;=AC$6),IF($G81="Milestone","M",IF($G81="Summary","S","T")),"")</f>
        <v>T</v>
      </c>
      <c r="AD81" s="26" t="str">
        <f aca="false">IF(AND($J81&lt;=AD$6+6,$K81&gt;=AD$6),IF($G81="Milestone","M",IF($G81="Summary","S","T")),"")</f>
        <v>T</v>
      </c>
      <c r="AE81" s="26" t="str">
        <f aca="false">IF(AND($J81&lt;=AE$6+6,$K81&gt;=AE$6),IF($G81="Milestone","M",IF($G81="Summary","S","T")),"")</f>
        <v/>
      </c>
      <c r="AF81" s="26" t="str">
        <f aca="false">IF(AND($J81&lt;=AF$6+6,$K81&gt;=AF$6),IF($G81="Milestone","M",IF($G81="Summary","S","T")),"")</f>
        <v/>
      </c>
      <c r="AG81" s="26" t="str">
        <f aca="false">IF(AND($J81&lt;=AG$6+6,$K81&gt;=AG$6),IF($G81="Milestone","M",IF($G81="Summary","S","T")),"")</f>
        <v/>
      </c>
      <c r="AH81" s="26" t="str">
        <f aca="false">IF(AND($J81&lt;=AH$6+6,$K81&gt;=AH$6),IF($G81="Milestone","M",IF($G81="Summary","S","T")),"")</f>
        <v/>
      </c>
      <c r="AI81" s="26" t="str">
        <f aca="false">IF(AND($J81&lt;=AI$6+6,$K81&gt;=AI$6),IF($G81="Milestone","M",IF($G81="Summary","S","T")),"")</f>
        <v/>
      </c>
      <c r="AJ81" s="26" t="str">
        <f aca="false">IF(AND($J81&lt;=AJ$6+6,$K81&gt;=AJ$6),IF($G81="Milestone","M",IF($G81="Summary","S","T")),"")</f>
        <v/>
      </c>
      <c r="AK81" s="26" t="str">
        <f aca="false">IF(AND($J81&lt;=AK$6+6,$K81&gt;=AK$6),IF($G81="Milestone","M",IF($G81="Summary","S","T")),"")</f>
        <v/>
      </c>
      <c r="AL81" s="26" t="str">
        <f aca="false">IF(AND($J81&lt;=AL$6+6,$K81&gt;=AL$6),IF($G81="Milestone","M",IF($G81="Summary","S","T")),"")</f>
        <v/>
      </c>
      <c r="AM81" s="26" t="str">
        <f aca="false">IF(AND($J81&lt;=AM$6+6,$K81&gt;=AM$6),IF($G81="Milestone","M",IF($G81="Summary","S","T")),"")</f>
        <v/>
      </c>
      <c r="AN81" s="26" t="str">
        <f aca="false">IF(AND($J81&lt;=AN$6+6,$K81&gt;=AN$6),IF($G81="Milestone","M",IF($G81="Summary","S","T")),"")</f>
        <v/>
      </c>
      <c r="AO81" s="26" t="str">
        <f aca="false">IF(AND($J81&lt;=AO$6+6,$K81&gt;=AO$6),IF($G81="Milestone","M",IF($G81="Summary","S","T")),"")</f>
        <v/>
      </c>
      <c r="AP81" s="26" t="str">
        <f aca="false">IF(AND($J81&lt;=AP$6+6,$K81&gt;=AP$6),IF($G81="Milestone","M",IF($G81="Summary","S","T")),"")</f>
        <v/>
      </c>
    </row>
    <row r="82" customFormat="false" ht="28.35" hidden="false" customHeight="false" outlineLevel="0" collapsed="false">
      <c r="A82" s="27" t="n">
        <v>76</v>
      </c>
      <c r="B82" s="27" t="s">
        <v>433</v>
      </c>
      <c r="C82" s="27" t="n">
        <v>2</v>
      </c>
      <c r="D82" s="4" t="s">
        <v>421</v>
      </c>
      <c r="E82" s="28" t="s">
        <v>142</v>
      </c>
      <c r="F82" s="4" t="s">
        <v>434</v>
      </c>
      <c r="G82" s="27" t="s">
        <v>111</v>
      </c>
      <c r="H82" s="4" t="s">
        <v>435</v>
      </c>
      <c r="I82" s="29"/>
      <c r="J82" s="30" t="n">
        <v>46363</v>
      </c>
      <c r="K82" s="30" t="n">
        <v>46395</v>
      </c>
      <c r="L82" s="27" t="n">
        <f aca="false">IF(G82="Milestone",0,NETWORKDAYS(J82,K82,Settings!$B$20:$B$40))</f>
        <v>15</v>
      </c>
      <c r="M82" s="27" t="s">
        <v>316</v>
      </c>
      <c r="N82" s="28" t="s">
        <v>299</v>
      </c>
      <c r="O82" s="31" t="s">
        <v>113</v>
      </c>
      <c r="P82" s="32" t="n">
        <v>0</v>
      </c>
      <c r="Q82" s="33"/>
      <c r="R82" s="34" t="str">
        <f aca="false">IF(O82="Complete","Done",IF(AND(K82&gt;$J$3,E82&lt;&gt;"Hypercare"),"Past deadline",IF($C$3&gt;K82,"Overdue",IF(AND($C$3&gt;=J82,P82=0),"Start due","On plan"))))</f>
        <v>On plan</v>
      </c>
      <c r="S82" s="4" t="s">
        <v>436</v>
      </c>
      <c r="T82" s="35"/>
      <c r="U82" s="26" t="str">
        <f aca="false">IF(AND($J82&lt;=U$6+6,$K82&gt;=U$6),IF($G82="Milestone","M",IF($G82="Summary","S","T")),"")</f>
        <v/>
      </c>
      <c r="V82" s="26" t="str">
        <f aca="false">IF(AND($J82&lt;=V$6+6,$K82&gt;=V$6),IF($G82="Milestone","M",IF($G82="Summary","S","T")),"")</f>
        <v/>
      </c>
      <c r="W82" s="26" t="str">
        <f aca="false">IF(AND($J82&lt;=W$6+6,$K82&gt;=W$6),IF($G82="Milestone","M",IF($G82="Summary","S","T")),"")</f>
        <v/>
      </c>
      <c r="X82" s="26" t="str">
        <f aca="false">IF(AND($J82&lt;=X$6+6,$K82&gt;=X$6),IF($G82="Milestone","M",IF($G82="Summary","S","T")),"")</f>
        <v/>
      </c>
      <c r="Y82" s="26" t="str">
        <f aca="false">IF(AND($J82&lt;=Y$6+6,$K82&gt;=Y$6),IF($G82="Milestone","M",IF($G82="Summary","S","T")),"")</f>
        <v/>
      </c>
      <c r="Z82" s="26" t="str">
        <f aca="false">IF(AND($J82&lt;=Z$6+6,$K82&gt;=Z$6),IF($G82="Milestone","M",IF($G82="Summary","S","T")),"")</f>
        <v/>
      </c>
      <c r="AA82" s="26" t="str">
        <f aca="false">IF(AND($J82&lt;=AA$6+6,$K82&gt;=AA$6),IF($G82="Milestone","M",IF($G82="Summary","S","T")),"")</f>
        <v/>
      </c>
      <c r="AB82" s="26" t="str">
        <f aca="false">IF(AND($J82&lt;=AB$6+6,$K82&gt;=AB$6),IF($G82="Milestone","M",IF($G82="Summary","S","T")),"")</f>
        <v/>
      </c>
      <c r="AC82" s="26" t="str">
        <f aca="false">IF(AND($J82&lt;=AC$6+6,$K82&gt;=AC$6),IF($G82="Milestone","M",IF($G82="Summary","S","T")),"")</f>
        <v/>
      </c>
      <c r="AD82" s="26" t="str">
        <f aca="false">IF(AND($J82&lt;=AD$6+6,$K82&gt;=AD$6),IF($G82="Milestone","M",IF($G82="Summary","S","T")),"")</f>
        <v>T</v>
      </c>
      <c r="AE82" s="26" t="str">
        <f aca="false">IF(AND($J82&lt;=AE$6+6,$K82&gt;=AE$6),IF($G82="Milestone","M",IF($G82="Summary","S","T")),"")</f>
        <v>T</v>
      </c>
      <c r="AF82" s="26" t="str">
        <f aca="false">IF(AND($J82&lt;=AF$6+6,$K82&gt;=AF$6),IF($G82="Milestone","M",IF($G82="Summary","S","T")),"")</f>
        <v>T</v>
      </c>
      <c r="AG82" s="26" t="str">
        <f aca="false">IF(AND($J82&lt;=AG$6+6,$K82&gt;=AG$6),IF($G82="Milestone","M",IF($G82="Summary","S","T")),"")</f>
        <v>T</v>
      </c>
      <c r="AH82" s="26" t="str">
        <f aca="false">IF(AND($J82&lt;=AH$6+6,$K82&gt;=AH$6),IF($G82="Milestone","M",IF($G82="Summary","S","T")),"")</f>
        <v>T</v>
      </c>
      <c r="AI82" s="26" t="str">
        <f aca="false">IF(AND($J82&lt;=AI$6+6,$K82&gt;=AI$6),IF($G82="Milestone","M",IF($G82="Summary","S","T")),"")</f>
        <v/>
      </c>
      <c r="AJ82" s="26" t="str">
        <f aca="false">IF(AND($J82&lt;=AJ$6+6,$K82&gt;=AJ$6),IF($G82="Milestone","M",IF($G82="Summary","S","T")),"")</f>
        <v/>
      </c>
      <c r="AK82" s="26" t="str">
        <f aca="false">IF(AND($J82&lt;=AK$6+6,$K82&gt;=AK$6),IF($G82="Milestone","M",IF($G82="Summary","S","T")),"")</f>
        <v/>
      </c>
      <c r="AL82" s="26" t="str">
        <f aca="false">IF(AND($J82&lt;=AL$6+6,$K82&gt;=AL$6),IF($G82="Milestone","M",IF($G82="Summary","S","T")),"")</f>
        <v/>
      </c>
      <c r="AM82" s="26" t="str">
        <f aca="false">IF(AND($J82&lt;=AM$6+6,$K82&gt;=AM$6),IF($G82="Milestone","M",IF($G82="Summary","S","T")),"")</f>
        <v/>
      </c>
      <c r="AN82" s="26" t="str">
        <f aca="false">IF(AND($J82&lt;=AN$6+6,$K82&gt;=AN$6),IF($G82="Milestone","M",IF($G82="Summary","S","T")),"")</f>
        <v/>
      </c>
      <c r="AO82" s="26" t="str">
        <f aca="false">IF(AND($J82&lt;=AO$6+6,$K82&gt;=AO$6),IF($G82="Milestone","M",IF($G82="Summary","S","T")),"")</f>
        <v/>
      </c>
      <c r="AP82" s="26" t="str">
        <f aca="false">IF(AND($J82&lt;=AP$6+6,$K82&gt;=AP$6),IF($G82="Milestone","M",IF($G82="Summary","S","T")),"")</f>
        <v/>
      </c>
    </row>
    <row r="83" customFormat="false" ht="28.35" hidden="false" customHeight="false" outlineLevel="0" collapsed="false">
      <c r="A83" s="27" t="n">
        <v>77</v>
      </c>
      <c r="B83" s="27" t="s">
        <v>437</v>
      </c>
      <c r="C83" s="27" t="n">
        <v>2</v>
      </c>
      <c r="D83" s="4" t="s">
        <v>421</v>
      </c>
      <c r="E83" s="28" t="s">
        <v>148</v>
      </c>
      <c r="F83" s="4" t="s">
        <v>438</v>
      </c>
      <c r="G83" s="27" t="s">
        <v>111</v>
      </c>
      <c r="H83" s="4" t="s">
        <v>439</v>
      </c>
      <c r="I83" s="29"/>
      <c r="J83" s="30" t="n">
        <v>46391</v>
      </c>
      <c r="K83" s="30" t="n">
        <v>46402</v>
      </c>
      <c r="L83" s="27" t="n">
        <f aca="false">IF(G83="Milestone",0,NETWORKDAYS(J83,K83,Settings!$B$20:$B$40))</f>
        <v>10</v>
      </c>
      <c r="M83" s="27" t="s">
        <v>440</v>
      </c>
      <c r="N83" s="28" t="s">
        <v>433</v>
      </c>
      <c r="O83" s="31" t="s">
        <v>113</v>
      </c>
      <c r="P83" s="32" t="n">
        <v>0</v>
      </c>
      <c r="Q83" s="33"/>
      <c r="R83" s="34" t="str">
        <f aca="false">IF(O83="Complete","Done",IF(AND(K83&gt;$J$3,E83&lt;&gt;"Hypercare"),"Past deadline",IF($C$3&gt;K83,"Overdue",IF(AND($C$3&gt;=J83,P83=0),"Start due","On plan"))))</f>
        <v>On plan</v>
      </c>
      <c r="S83" s="4" t="s">
        <v>441</v>
      </c>
      <c r="T83" s="35"/>
      <c r="U83" s="26" t="str">
        <f aca="false">IF(AND($J83&lt;=U$6+6,$K83&gt;=U$6),IF($G83="Milestone","M",IF($G83="Summary","S","T")),"")</f>
        <v/>
      </c>
      <c r="V83" s="26" t="str">
        <f aca="false">IF(AND($J83&lt;=V$6+6,$K83&gt;=V$6),IF($G83="Milestone","M",IF($G83="Summary","S","T")),"")</f>
        <v/>
      </c>
      <c r="W83" s="26" t="str">
        <f aca="false">IF(AND($J83&lt;=W$6+6,$K83&gt;=W$6),IF($G83="Milestone","M",IF($G83="Summary","S","T")),"")</f>
        <v/>
      </c>
      <c r="X83" s="26" t="str">
        <f aca="false">IF(AND($J83&lt;=X$6+6,$K83&gt;=X$6),IF($G83="Milestone","M",IF($G83="Summary","S","T")),"")</f>
        <v/>
      </c>
      <c r="Y83" s="26" t="str">
        <f aca="false">IF(AND($J83&lt;=Y$6+6,$K83&gt;=Y$6),IF($G83="Milestone","M",IF($G83="Summary","S","T")),"")</f>
        <v/>
      </c>
      <c r="Z83" s="26" t="str">
        <f aca="false">IF(AND($J83&lt;=Z$6+6,$K83&gt;=Z$6),IF($G83="Milestone","M",IF($G83="Summary","S","T")),"")</f>
        <v/>
      </c>
      <c r="AA83" s="26" t="str">
        <f aca="false">IF(AND($J83&lt;=AA$6+6,$K83&gt;=AA$6),IF($G83="Milestone","M",IF($G83="Summary","S","T")),"")</f>
        <v/>
      </c>
      <c r="AB83" s="26" t="str">
        <f aca="false">IF(AND($J83&lt;=AB$6+6,$K83&gt;=AB$6),IF($G83="Milestone","M",IF($G83="Summary","S","T")),"")</f>
        <v/>
      </c>
      <c r="AC83" s="26" t="str">
        <f aca="false">IF(AND($J83&lt;=AC$6+6,$K83&gt;=AC$6),IF($G83="Milestone","M",IF($G83="Summary","S","T")),"")</f>
        <v/>
      </c>
      <c r="AD83" s="26" t="str">
        <f aca="false">IF(AND($J83&lt;=AD$6+6,$K83&gt;=AD$6),IF($G83="Milestone","M",IF($G83="Summary","S","T")),"")</f>
        <v/>
      </c>
      <c r="AE83" s="26" t="str">
        <f aca="false">IF(AND($J83&lt;=AE$6+6,$K83&gt;=AE$6),IF($G83="Milestone","M",IF($G83="Summary","S","T")),"")</f>
        <v/>
      </c>
      <c r="AF83" s="26" t="str">
        <f aca="false">IF(AND($J83&lt;=AF$6+6,$K83&gt;=AF$6),IF($G83="Milestone","M",IF($G83="Summary","S","T")),"")</f>
        <v/>
      </c>
      <c r="AG83" s="26" t="str">
        <f aca="false">IF(AND($J83&lt;=AG$6+6,$K83&gt;=AG$6),IF($G83="Milestone","M",IF($G83="Summary","S","T")),"")</f>
        <v/>
      </c>
      <c r="AH83" s="26" t="str">
        <f aca="false">IF(AND($J83&lt;=AH$6+6,$K83&gt;=AH$6),IF($G83="Milestone","M",IF($G83="Summary","S","T")),"")</f>
        <v>T</v>
      </c>
      <c r="AI83" s="26" t="str">
        <f aca="false">IF(AND($J83&lt;=AI$6+6,$K83&gt;=AI$6),IF($G83="Milestone","M",IF($G83="Summary","S","T")),"")</f>
        <v>T</v>
      </c>
      <c r="AJ83" s="26" t="str">
        <f aca="false">IF(AND($J83&lt;=AJ$6+6,$K83&gt;=AJ$6),IF($G83="Milestone","M",IF($G83="Summary","S","T")),"")</f>
        <v/>
      </c>
      <c r="AK83" s="26" t="str">
        <f aca="false">IF(AND($J83&lt;=AK$6+6,$K83&gt;=AK$6),IF($G83="Milestone","M",IF($G83="Summary","S","T")),"")</f>
        <v/>
      </c>
      <c r="AL83" s="26" t="str">
        <f aca="false">IF(AND($J83&lt;=AL$6+6,$K83&gt;=AL$6),IF($G83="Milestone","M",IF($G83="Summary","S","T")),"")</f>
        <v/>
      </c>
      <c r="AM83" s="26" t="str">
        <f aca="false">IF(AND($J83&lt;=AM$6+6,$K83&gt;=AM$6),IF($G83="Milestone","M",IF($G83="Summary","S","T")),"")</f>
        <v/>
      </c>
      <c r="AN83" s="26" t="str">
        <f aca="false">IF(AND($J83&lt;=AN$6+6,$K83&gt;=AN$6),IF($G83="Milestone","M",IF($G83="Summary","S","T")),"")</f>
        <v/>
      </c>
      <c r="AO83" s="26" t="str">
        <f aca="false">IF(AND($J83&lt;=AO$6+6,$K83&gt;=AO$6),IF($G83="Milestone","M",IF($G83="Summary","S","T")),"")</f>
        <v/>
      </c>
      <c r="AP83" s="26" t="str">
        <f aca="false">IF(AND($J83&lt;=AP$6+6,$K83&gt;=AP$6),IF($G83="Milestone","M",IF($G83="Summary","S","T")),"")</f>
        <v/>
      </c>
    </row>
    <row r="84" customFormat="false" ht="28.35" hidden="false" customHeight="false" outlineLevel="0" collapsed="false">
      <c r="A84" s="27" t="n">
        <v>78</v>
      </c>
      <c r="B84" s="27" t="s">
        <v>442</v>
      </c>
      <c r="C84" s="27" t="n">
        <v>2</v>
      </c>
      <c r="D84" s="4" t="s">
        <v>421</v>
      </c>
      <c r="E84" s="28" t="s">
        <v>443</v>
      </c>
      <c r="F84" s="4" t="s">
        <v>444</v>
      </c>
      <c r="G84" s="27" t="s">
        <v>111</v>
      </c>
      <c r="H84" s="4" t="s">
        <v>445</v>
      </c>
      <c r="I84" s="29"/>
      <c r="J84" s="30" t="n">
        <v>46398</v>
      </c>
      <c r="K84" s="30" t="n">
        <v>46421</v>
      </c>
      <c r="L84" s="27" t="n">
        <f aca="false">IF(G84="Milestone",0,NETWORKDAYS(J84,K84,Settings!$B$20:$B$40))</f>
        <v>18</v>
      </c>
      <c r="M84" s="27" t="s">
        <v>440</v>
      </c>
      <c r="N84" s="28" t="s">
        <v>433</v>
      </c>
      <c r="O84" s="31" t="s">
        <v>113</v>
      </c>
      <c r="P84" s="32" t="n">
        <v>0</v>
      </c>
      <c r="Q84" s="33"/>
      <c r="R84" s="34" t="str">
        <f aca="false">IF(O84="Complete","Done",IF(AND(K84&gt;$J$3,E84&lt;&gt;"Hypercare"),"Past deadline",IF($C$3&gt;K84,"Overdue",IF(AND($C$3&gt;=J84,P84=0),"Start due","On plan"))))</f>
        <v>On plan</v>
      </c>
      <c r="S84" s="4" t="s">
        <v>446</v>
      </c>
      <c r="T84" s="35"/>
      <c r="U84" s="26" t="str">
        <f aca="false">IF(AND($J84&lt;=U$6+6,$K84&gt;=U$6),IF($G84="Milestone","M",IF($G84="Summary","S","T")),"")</f>
        <v/>
      </c>
      <c r="V84" s="26" t="str">
        <f aca="false">IF(AND($J84&lt;=V$6+6,$K84&gt;=V$6),IF($G84="Milestone","M",IF($G84="Summary","S","T")),"")</f>
        <v/>
      </c>
      <c r="W84" s="26" t="str">
        <f aca="false">IF(AND($J84&lt;=W$6+6,$K84&gt;=W$6),IF($G84="Milestone","M",IF($G84="Summary","S","T")),"")</f>
        <v/>
      </c>
      <c r="X84" s="26" t="str">
        <f aca="false">IF(AND($J84&lt;=X$6+6,$K84&gt;=X$6),IF($G84="Milestone","M",IF($G84="Summary","S","T")),"")</f>
        <v/>
      </c>
      <c r="Y84" s="26" t="str">
        <f aca="false">IF(AND($J84&lt;=Y$6+6,$K84&gt;=Y$6),IF($G84="Milestone","M",IF($G84="Summary","S","T")),"")</f>
        <v/>
      </c>
      <c r="Z84" s="26" t="str">
        <f aca="false">IF(AND($J84&lt;=Z$6+6,$K84&gt;=Z$6),IF($G84="Milestone","M",IF($G84="Summary","S","T")),"")</f>
        <v/>
      </c>
      <c r="AA84" s="26" t="str">
        <f aca="false">IF(AND($J84&lt;=AA$6+6,$K84&gt;=AA$6),IF($G84="Milestone","M",IF($G84="Summary","S","T")),"")</f>
        <v/>
      </c>
      <c r="AB84" s="26" t="str">
        <f aca="false">IF(AND($J84&lt;=AB$6+6,$K84&gt;=AB$6),IF($G84="Milestone","M",IF($G84="Summary","S","T")),"")</f>
        <v/>
      </c>
      <c r="AC84" s="26" t="str">
        <f aca="false">IF(AND($J84&lt;=AC$6+6,$K84&gt;=AC$6),IF($G84="Milestone","M",IF($G84="Summary","S","T")),"")</f>
        <v/>
      </c>
      <c r="AD84" s="26" t="str">
        <f aca="false">IF(AND($J84&lt;=AD$6+6,$K84&gt;=AD$6),IF($G84="Milestone","M",IF($G84="Summary","S","T")),"")</f>
        <v/>
      </c>
      <c r="AE84" s="26" t="str">
        <f aca="false">IF(AND($J84&lt;=AE$6+6,$K84&gt;=AE$6),IF($G84="Milestone","M",IF($G84="Summary","S","T")),"")</f>
        <v/>
      </c>
      <c r="AF84" s="26" t="str">
        <f aca="false">IF(AND($J84&lt;=AF$6+6,$K84&gt;=AF$6),IF($G84="Milestone","M",IF($G84="Summary","S","T")),"")</f>
        <v/>
      </c>
      <c r="AG84" s="26" t="str">
        <f aca="false">IF(AND($J84&lt;=AG$6+6,$K84&gt;=AG$6),IF($G84="Milestone","M",IF($G84="Summary","S","T")),"")</f>
        <v/>
      </c>
      <c r="AH84" s="26" t="str">
        <f aca="false">IF(AND($J84&lt;=AH$6+6,$K84&gt;=AH$6),IF($G84="Milestone","M",IF($G84="Summary","S","T")),"")</f>
        <v/>
      </c>
      <c r="AI84" s="26" t="str">
        <f aca="false">IF(AND($J84&lt;=AI$6+6,$K84&gt;=AI$6),IF($G84="Milestone","M",IF($G84="Summary","S","T")),"")</f>
        <v>T</v>
      </c>
      <c r="AJ84" s="26" t="str">
        <f aca="false">IF(AND($J84&lt;=AJ$6+6,$K84&gt;=AJ$6),IF($G84="Milestone","M",IF($G84="Summary","S","T")),"")</f>
        <v>T</v>
      </c>
      <c r="AK84" s="26" t="str">
        <f aca="false">IF(AND($J84&lt;=AK$6+6,$K84&gt;=AK$6),IF($G84="Milestone","M",IF($G84="Summary","S","T")),"")</f>
        <v>T</v>
      </c>
      <c r="AL84" s="26" t="str">
        <f aca="false">IF(AND($J84&lt;=AL$6+6,$K84&gt;=AL$6),IF($G84="Milestone","M",IF($G84="Summary","S","T")),"")</f>
        <v>T</v>
      </c>
      <c r="AM84" s="26" t="str">
        <f aca="false">IF(AND($J84&lt;=AM$6+6,$K84&gt;=AM$6),IF($G84="Milestone","M",IF($G84="Summary","S","T")),"")</f>
        <v/>
      </c>
      <c r="AN84" s="26" t="str">
        <f aca="false">IF(AND($J84&lt;=AN$6+6,$K84&gt;=AN$6),IF($G84="Milestone","M",IF($G84="Summary","S","T")),"")</f>
        <v/>
      </c>
      <c r="AO84" s="26" t="str">
        <f aca="false">IF(AND($J84&lt;=AO$6+6,$K84&gt;=AO$6),IF($G84="Milestone","M",IF($G84="Summary","S","T")),"")</f>
        <v/>
      </c>
      <c r="AP84" s="26" t="str">
        <f aca="false">IF(AND($J84&lt;=AP$6+6,$K84&gt;=AP$6),IF($G84="Milestone","M",IF($G84="Summary","S","T")),"")</f>
        <v/>
      </c>
    </row>
    <row r="85" customFormat="false" ht="28.35" hidden="false" customHeight="false" outlineLevel="0" collapsed="false">
      <c r="A85" s="27" t="n">
        <v>79</v>
      </c>
      <c r="B85" s="27" t="s">
        <v>447</v>
      </c>
      <c r="C85" s="27" t="n">
        <v>2</v>
      </c>
      <c r="D85" s="4" t="s">
        <v>421</v>
      </c>
      <c r="E85" s="28" t="s">
        <v>443</v>
      </c>
      <c r="F85" s="4" t="s">
        <v>448</v>
      </c>
      <c r="G85" s="27" t="s">
        <v>111</v>
      </c>
      <c r="H85" s="4" t="s">
        <v>364</v>
      </c>
      <c r="I85" s="29"/>
      <c r="J85" s="30" t="n">
        <v>46412</v>
      </c>
      <c r="K85" s="30" t="n">
        <v>46423</v>
      </c>
      <c r="L85" s="27" t="n">
        <f aca="false">IF(G85="Milestone",0,NETWORKDAYS(J85,K85,Settings!$B$20:$B$40))</f>
        <v>10</v>
      </c>
      <c r="M85" s="27" t="s">
        <v>449</v>
      </c>
      <c r="N85" s="28" t="s">
        <v>398</v>
      </c>
      <c r="O85" s="31" t="s">
        <v>113</v>
      </c>
      <c r="P85" s="32" t="n">
        <v>0</v>
      </c>
      <c r="Q85" s="33"/>
      <c r="R85" s="34" t="str">
        <f aca="false">IF(O85="Complete","Done",IF(AND(K85&gt;$J$3,E85&lt;&gt;"Hypercare"),"Past deadline",IF($C$3&gt;K85,"Overdue",IF(AND($C$3&gt;=J85,P85=0),"Start due","On plan"))))</f>
        <v>On plan</v>
      </c>
      <c r="S85" s="4" t="s">
        <v>450</v>
      </c>
      <c r="T85" s="35"/>
      <c r="U85" s="26" t="str">
        <f aca="false">IF(AND($J85&lt;=U$6+6,$K85&gt;=U$6),IF($G85="Milestone","M",IF($G85="Summary","S","T")),"")</f>
        <v/>
      </c>
      <c r="V85" s="26" t="str">
        <f aca="false">IF(AND($J85&lt;=V$6+6,$K85&gt;=V$6),IF($G85="Milestone","M",IF($G85="Summary","S","T")),"")</f>
        <v/>
      </c>
      <c r="W85" s="26" t="str">
        <f aca="false">IF(AND($J85&lt;=W$6+6,$K85&gt;=W$6),IF($G85="Milestone","M",IF($G85="Summary","S","T")),"")</f>
        <v/>
      </c>
      <c r="X85" s="26" t="str">
        <f aca="false">IF(AND($J85&lt;=X$6+6,$K85&gt;=X$6),IF($G85="Milestone","M",IF($G85="Summary","S","T")),"")</f>
        <v/>
      </c>
      <c r="Y85" s="26" t="str">
        <f aca="false">IF(AND($J85&lt;=Y$6+6,$K85&gt;=Y$6),IF($G85="Milestone","M",IF($G85="Summary","S","T")),"")</f>
        <v/>
      </c>
      <c r="Z85" s="26" t="str">
        <f aca="false">IF(AND($J85&lt;=Z$6+6,$K85&gt;=Z$6),IF($G85="Milestone","M",IF($G85="Summary","S","T")),"")</f>
        <v/>
      </c>
      <c r="AA85" s="26" t="str">
        <f aca="false">IF(AND($J85&lt;=AA$6+6,$K85&gt;=AA$6),IF($G85="Milestone","M",IF($G85="Summary","S","T")),"")</f>
        <v/>
      </c>
      <c r="AB85" s="26" t="str">
        <f aca="false">IF(AND($J85&lt;=AB$6+6,$K85&gt;=AB$6),IF($G85="Milestone","M",IF($G85="Summary","S","T")),"")</f>
        <v/>
      </c>
      <c r="AC85" s="26" t="str">
        <f aca="false">IF(AND($J85&lt;=AC$6+6,$K85&gt;=AC$6),IF($G85="Milestone","M",IF($G85="Summary","S","T")),"")</f>
        <v/>
      </c>
      <c r="AD85" s="26" t="str">
        <f aca="false">IF(AND($J85&lt;=AD$6+6,$K85&gt;=AD$6),IF($G85="Milestone","M",IF($G85="Summary","S","T")),"")</f>
        <v/>
      </c>
      <c r="AE85" s="26" t="str">
        <f aca="false">IF(AND($J85&lt;=AE$6+6,$K85&gt;=AE$6),IF($G85="Milestone","M",IF($G85="Summary","S","T")),"")</f>
        <v/>
      </c>
      <c r="AF85" s="26" t="str">
        <f aca="false">IF(AND($J85&lt;=AF$6+6,$K85&gt;=AF$6),IF($G85="Milestone","M",IF($G85="Summary","S","T")),"")</f>
        <v/>
      </c>
      <c r="AG85" s="26" t="str">
        <f aca="false">IF(AND($J85&lt;=AG$6+6,$K85&gt;=AG$6),IF($G85="Milestone","M",IF($G85="Summary","S","T")),"")</f>
        <v/>
      </c>
      <c r="AH85" s="26" t="str">
        <f aca="false">IF(AND($J85&lt;=AH$6+6,$K85&gt;=AH$6),IF($G85="Milestone","M",IF($G85="Summary","S","T")),"")</f>
        <v/>
      </c>
      <c r="AI85" s="26" t="str">
        <f aca="false">IF(AND($J85&lt;=AI$6+6,$K85&gt;=AI$6),IF($G85="Milestone","M",IF($G85="Summary","S","T")),"")</f>
        <v/>
      </c>
      <c r="AJ85" s="26" t="str">
        <f aca="false">IF(AND($J85&lt;=AJ$6+6,$K85&gt;=AJ$6),IF($G85="Milestone","M",IF($G85="Summary","S","T")),"")</f>
        <v/>
      </c>
      <c r="AK85" s="26" t="str">
        <f aca="false">IF(AND($J85&lt;=AK$6+6,$K85&gt;=AK$6),IF($G85="Milestone","M",IF($G85="Summary","S","T")),"")</f>
        <v>T</v>
      </c>
      <c r="AL85" s="26" t="str">
        <f aca="false">IF(AND($J85&lt;=AL$6+6,$K85&gt;=AL$6),IF($G85="Milestone","M",IF($G85="Summary","S","T")),"")</f>
        <v>T</v>
      </c>
      <c r="AM85" s="26" t="str">
        <f aca="false">IF(AND($J85&lt;=AM$6+6,$K85&gt;=AM$6),IF($G85="Milestone","M",IF($G85="Summary","S","T")),"")</f>
        <v/>
      </c>
      <c r="AN85" s="26" t="str">
        <f aca="false">IF(AND($J85&lt;=AN$6+6,$K85&gt;=AN$6),IF($G85="Milestone","M",IF($G85="Summary","S","T")),"")</f>
        <v/>
      </c>
      <c r="AO85" s="26" t="str">
        <f aca="false">IF(AND($J85&lt;=AO$6+6,$K85&gt;=AO$6),IF($G85="Milestone","M",IF($G85="Summary","S","T")),"")</f>
        <v/>
      </c>
      <c r="AP85" s="26" t="str">
        <f aca="false">IF(AND($J85&lt;=AP$6+6,$K85&gt;=AP$6),IF($G85="Milestone","M",IF($G85="Summary","S","T")),"")</f>
        <v/>
      </c>
    </row>
    <row r="86" customFormat="false" ht="28.35" hidden="false" customHeight="false" outlineLevel="0" collapsed="false">
      <c r="A86" s="27" t="n">
        <v>80</v>
      </c>
      <c r="B86" s="27" t="s">
        <v>451</v>
      </c>
      <c r="C86" s="27" t="n">
        <v>2</v>
      </c>
      <c r="D86" s="4" t="s">
        <v>421</v>
      </c>
      <c r="E86" s="28" t="s">
        <v>443</v>
      </c>
      <c r="F86" s="4" t="s">
        <v>452</v>
      </c>
      <c r="G86" s="27" t="s">
        <v>111</v>
      </c>
      <c r="H86" s="4" t="s">
        <v>424</v>
      </c>
      <c r="I86" s="29"/>
      <c r="J86" s="30" t="n">
        <v>46419</v>
      </c>
      <c r="K86" s="30" t="n">
        <v>46421</v>
      </c>
      <c r="L86" s="27" t="n">
        <f aca="false">IF(G86="Milestone",0,NETWORKDAYS(J86,K86,Settings!$B$20:$B$40))</f>
        <v>3</v>
      </c>
      <c r="M86" s="27" t="s">
        <v>453</v>
      </c>
      <c r="N86" s="28" t="s">
        <v>442</v>
      </c>
      <c r="O86" s="31" t="s">
        <v>113</v>
      </c>
      <c r="P86" s="32" t="n">
        <v>0</v>
      </c>
      <c r="Q86" s="33"/>
      <c r="R86" s="34" t="str">
        <f aca="false">IF(O86="Complete","Done",IF(AND(K86&gt;$J$3,E86&lt;&gt;"Hypercare"),"Past deadline",IF($C$3&gt;K86,"Overdue",IF(AND($C$3&gt;=J86,P86=0),"Start due","On plan"))))</f>
        <v>On plan</v>
      </c>
      <c r="S86" s="4" t="s">
        <v>454</v>
      </c>
      <c r="T86" s="35"/>
      <c r="U86" s="26" t="str">
        <f aca="false">IF(AND($J86&lt;=U$6+6,$K86&gt;=U$6),IF($G86="Milestone","M",IF($G86="Summary","S","T")),"")</f>
        <v/>
      </c>
      <c r="V86" s="26" t="str">
        <f aca="false">IF(AND($J86&lt;=V$6+6,$K86&gt;=V$6),IF($G86="Milestone","M",IF($G86="Summary","S","T")),"")</f>
        <v/>
      </c>
      <c r="W86" s="26" t="str">
        <f aca="false">IF(AND($J86&lt;=W$6+6,$K86&gt;=W$6),IF($G86="Milestone","M",IF($G86="Summary","S","T")),"")</f>
        <v/>
      </c>
      <c r="X86" s="26" t="str">
        <f aca="false">IF(AND($J86&lt;=X$6+6,$K86&gt;=X$6),IF($G86="Milestone","M",IF($G86="Summary","S","T")),"")</f>
        <v/>
      </c>
      <c r="Y86" s="26" t="str">
        <f aca="false">IF(AND($J86&lt;=Y$6+6,$K86&gt;=Y$6),IF($G86="Milestone","M",IF($G86="Summary","S","T")),"")</f>
        <v/>
      </c>
      <c r="Z86" s="26" t="str">
        <f aca="false">IF(AND($J86&lt;=Z$6+6,$K86&gt;=Z$6),IF($G86="Milestone","M",IF($G86="Summary","S","T")),"")</f>
        <v/>
      </c>
      <c r="AA86" s="26" t="str">
        <f aca="false">IF(AND($J86&lt;=AA$6+6,$K86&gt;=AA$6),IF($G86="Milestone","M",IF($G86="Summary","S","T")),"")</f>
        <v/>
      </c>
      <c r="AB86" s="26" t="str">
        <f aca="false">IF(AND($J86&lt;=AB$6+6,$K86&gt;=AB$6),IF($G86="Milestone","M",IF($G86="Summary","S","T")),"")</f>
        <v/>
      </c>
      <c r="AC86" s="26" t="str">
        <f aca="false">IF(AND($J86&lt;=AC$6+6,$K86&gt;=AC$6),IF($G86="Milestone","M",IF($G86="Summary","S","T")),"")</f>
        <v/>
      </c>
      <c r="AD86" s="26" t="str">
        <f aca="false">IF(AND($J86&lt;=AD$6+6,$K86&gt;=AD$6),IF($G86="Milestone","M",IF($G86="Summary","S","T")),"")</f>
        <v/>
      </c>
      <c r="AE86" s="26" t="str">
        <f aca="false">IF(AND($J86&lt;=AE$6+6,$K86&gt;=AE$6),IF($G86="Milestone","M",IF($G86="Summary","S","T")),"")</f>
        <v/>
      </c>
      <c r="AF86" s="26" t="str">
        <f aca="false">IF(AND($J86&lt;=AF$6+6,$K86&gt;=AF$6),IF($G86="Milestone","M",IF($G86="Summary","S","T")),"")</f>
        <v/>
      </c>
      <c r="AG86" s="26" t="str">
        <f aca="false">IF(AND($J86&lt;=AG$6+6,$K86&gt;=AG$6),IF($G86="Milestone","M",IF($G86="Summary","S","T")),"")</f>
        <v/>
      </c>
      <c r="AH86" s="26" t="str">
        <f aca="false">IF(AND($J86&lt;=AH$6+6,$K86&gt;=AH$6),IF($G86="Milestone","M",IF($G86="Summary","S","T")),"")</f>
        <v/>
      </c>
      <c r="AI86" s="26" t="str">
        <f aca="false">IF(AND($J86&lt;=AI$6+6,$K86&gt;=AI$6),IF($G86="Milestone","M",IF($G86="Summary","S","T")),"")</f>
        <v/>
      </c>
      <c r="AJ86" s="26" t="str">
        <f aca="false">IF(AND($J86&lt;=AJ$6+6,$K86&gt;=AJ$6),IF($G86="Milestone","M",IF($G86="Summary","S","T")),"")</f>
        <v/>
      </c>
      <c r="AK86" s="26" t="str">
        <f aca="false">IF(AND($J86&lt;=AK$6+6,$K86&gt;=AK$6),IF($G86="Milestone","M",IF($G86="Summary","S","T")),"")</f>
        <v/>
      </c>
      <c r="AL86" s="26" t="str">
        <f aca="false">IF(AND($J86&lt;=AL$6+6,$K86&gt;=AL$6),IF($G86="Milestone","M",IF($G86="Summary","S","T")),"")</f>
        <v>T</v>
      </c>
      <c r="AM86" s="26" t="str">
        <f aca="false">IF(AND($J86&lt;=AM$6+6,$K86&gt;=AM$6),IF($G86="Milestone","M",IF($G86="Summary","S","T")),"")</f>
        <v/>
      </c>
      <c r="AN86" s="26" t="str">
        <f aca="false">IF(AND($J86&lt;=AN$6+6,$K86&gt;=AN$6),IF($G86="Milestone","M",IF($G86="Summary","S","T")),"")</f>
        <v/>
      </c>
      <c r="AO86" s="26" t="str">
        <f aca="false">IF(AND($J86&lt;=AO$6+6,$K86&gt;=AO$6),IF($G86="Milestone","M",IF($G86="Summary","S","T")),"")</f>
        <v/>
      </c>
      <c r="AP86" s="26" t="str">
        <f aca="false">IF(AND($J86&lt;=AP$6+6,$K86&gt;=AP$6),IF($G86="Milestone","M",IF($G86="Summary","S","T")),"")</f>
        <v/>
      </c>
    </row>
    <row r="87" customFormat="false" ht="23.85" hidden="false" customHeight="false" outlineLevel="0" collapsed="false">
      <c r="A87" s="22" t="n">
        <v>81</v>
      </c>
      <c r="B87" s="22" t="s">
        <v>455</v>
      </c>
      <c r="C87" s="22" t="n">
        <v>1</v>
      </c>
      <c r="D87" s="3" t="s">
        <v>456</v>
      </c>
      <c r="E87" s="23" t="s">
        <v>106</v>
      </c>
      <c r="F87" s="3" t="s">
        <v>456</v>
      </c>
      <c r="G87" s="22" t="s">
        <v>107</v>
      </c>
      <c r="H87" s="3"/>
      <c r="I87" s="23"/>
      <c r="J87" s="24" t="n">
        <f aca="false">MIN(J88:J99)</f>
        <v>46405</v>
      </c>
      <c r="K87" s="24" t="n">
        <f aca="false">MAX(K88:K99)</f>
        <v>46451</v>
      </c>
      <c r="L87" s="22" t="n">
        <f aca="false">SUM(L88:L99)</f>
        <v>42</v>
      </c>
      <c r="M87" s="22"/>
      <c r="N87" s="23"/>
      <c r="O87" s="22" t="str">
        <f aca="false">IF(P87&gt;=1,"Complete",IF(P87&gt;0,"In progress","Not started"))</f>
        <v>Not started</v>
      </c>
      <c r="P87" s="25" t="n">
        <f aca="false">IFERROR(SUMPRODUCT(P88:P99,L88:L99)/SUM(L88:L99),0)</f>
        <v>0</v>
      </c>
      <c r="Q87" s="24"/>
      <c r="R87" s="23" t="str">
        <f aca="false">IF(COUNTIF(R88:R99,"Past deadline")&gt;0,"Has past-deadline tasks",IF(COUNTIF(R88:R99,"Overdue")&gt;0,"Has overdue tasks",IF(P87&gt;=1,"Done","On plan")))</f>
        <v>On plan</v>
      </c>
      <c r="S87" s="3"/>
      <c r="T87" s="3"/>
      <c r="U87" s="26" t="str">
        <f aca="false">IF(AND($J87&lt;=U$6+6,$K87&gt;=U$6),IF($G87="Milestone","M",IF($G87="Summary","S","T")),"")</f>
        <v/>
      </c>
      <c r="V87" s="26" t="str">
        <f aca="false">IF(AND($J87&lt;=V$6+6,$K87&gt;=V$6),IF($G87="Milestone","M",IF($G87="Summary","S","T")),"")</f>
        <v/>
      </c>
      <c r="W87" s="26" t="str">
        <f aca="false">IF(AND($J87&lt;=W$6+6,$K87&gt;=W$6),IF($G87="Milestone","M",IF($G87="Summary","S","T")),"")</f>
        <v/>
      </c>
      <c r="X87" s="26" t="str">
        <f aca="false">IF(AND($J87&lt;=X$6+6,$K87&gt;=X$6),IF($G87="Milestone","M",IF($G87="Summary","S","T")),"")</f>
        <v/>
      </c>
      <c r="Y87" s="26" t="str">
        <f aca="false">IF(AND($J87&lt;=Y$6+6,$K87&gt;=Y$6),IF($G87="Milestone","M",IF($G87="Summary","S","T")),"")</f>
        <v/>
      </c>
      <c r="Z87" s="26" t="str">
        <f aca="false">IF(AND($J87&lt;=Z$6+6,$K87&gt;=Z$6),IF($G87="Milestone","M",IF($G87="Summary","S","T")),"")</f>
        <v/>
      </c>
      <c r="AA87" s="26" t="str">
        <f aca="false">IF(AND($J87&lt;=AA$6+6,$K87&gt;=AA$6),IF($G87="Milestone","M",IF($G87="Summary","S","T")),"")</f>
        <v/>
      </c>
      <c r="AB87" s="26" t="str">
        <f aca="false">IF(AND($J87&lt;=AB$6+6,$K87&gt;=AB$6),IF($G87="Milestone","M",IF($G87="Summary","S","T")),"")</f>
        <v/>
      </c>
      <c r="AC87" s="26" t="str">
        <f aca="false">IF(AND($J87&lt;=AC$6+6,$K87&gt;=AC$6),IF($G87="Milestone","M",IF($G87="Summary","S","T")),"")</f>
        <v/>
      </c>
      <c r="AD87" s="26" t="str">
        <f aca="false">IF(AND($J87&lt;=AD$6+6,$K87&gt;=AD$6),IF($G87="Milestone","M",IF($G87="Summary","S","T")),"")</f>
        <v/>
      </c>
      <c r="AE87" s="26" t="str">
        <f aca="false">IF(AND($J87&lt;=AE$6+6,$K87&gt;=AE$6),IF($G87="Milestone","M",IF($G87="Summary","S","T")),"")</f>
        <v/>
      </c>
      <c r="AF87" s="26" t="str">
        <f aca="false">IF(AND($J87&lt;=AF$6+6,$K87&gt;=AF$6),IF($G87="Milestone","M",IF($G87="Summary","S","T")),"")</f>
        <v/>
      </c>
      <c r="AG87" s="26" t="str">
        <f aca="false">IF(AND($J87&lt;=AG$6+6,$K87&gt;=AG$6),IF($G87="Milestone","M",IF($G87="Summary","S","T")),"")</f>
        <v/>
      </c>
      <c r="AH87" s="26" t="str">
        <f aca="false">IF(AND($J87&lt;=AH$6+6,$K87&gt;=AH$6),IF($G87="Milestone","M",IF($G87="Summary","S","T")),"")</f>
        <v/>
      </c>
      <c r="AI87" s="26" t="str">
        <f aca="false">IF(AND($J87&lt;=AI$6+6,$K87&gt;=AI$6),IF($G87="Milestone","M",IF($G87="Summary","S","T")),"")</f>
        <v/>
      </c>
      <c r="AJ87" s="26" t="str">
        <f aca="false">IF(AND($J87&lt;=AJ$6+6,$K87&gt;=AJ$6),IF($G87="Milestone","M",IF($G87="Summary","S","T")),"")</f>
        <v>S</v>
      </c>
      <c r="AK87" s="26" t="str">
        <f aca="false">IF(AND($J87&lt;=AK$6+6,$K87&gt;=AK$6),IF($G87="Milestone","M",IF($G87="Summary","S","T")),"")</f>
        <v>S</v>
      </c>
      <c r="AL87" s="26" t="str">
        <f aca="false">IF(AND($J87&lt;=AL$6+6,$K87&gt;=AL$6),IF($G87="Milestone","M",IF($G87="Summary","S","T")),"")</f>
        <v>S</v>
      </c>
      <c r="AM87" s="26" t="str">
        <f aca="false">IF(AND($J87&lt;=AM$6+6,$K87&gt;=AM$6),IF($G87="Milestone","M",IF($G87="Summary","S","T")),"")</f>
        <v>S</v>
      </c>
      <c r="AN87" s="26" t="str">
        <f aca="false">IF(AND($J87&lt;=AN$6+6,$K87&gt;=AN$6),IF($G87="Milestone","M",IF($G87="Summary","S","T")),"")</f>
        <v>S</v>
      </c>
      <c r="AO87" s="26" t="str">
        <f aca="false">IF(AND($J87&lt;=AO$6+6,$K87&gt;=AO$6),IF($G87="Milestone","M",IF($G87="Summary","S","T")),"")</f>
        <v>S</v>
      </c>
      <c r="AP87" s="26" t="str">
        <f aca="false">IF(AND($J87&lt;=AP$6+6,$K87&gt;=AP$6),IF($G87="Milestone","M",IF($G87="Summary","S","T")),"")</f>
        <v>S</v>
      </c>
    </row>
    <row r="88" customFormat="false" ht="28.35" hidden="false" customHeight="false" outlineLevel="0" collapsed="false">
      <c r="A88" s="27" t="n">
        <v>82</v>
      </c>
      <c r="B88" s="27" t="s">
        <v>412</v>
      </c>
      <c r="C88" s="27" t="n">
        <v>2</v>
      </c>
      <c r="D88" s="4" t="s">
        <v>456</v>
      </c>
      <c r="E88" s="28" t="s">
        <v>148</v>
      </c>
      <c r="F88" s="4" t="s">
        <v>457</v>
      </c>
      <c r="G88" s="27" t="s">
        <v>111</v>
      </c>
      <c r="H88" s="4" t="s">
        <v>410</v>
      </c>
      <c r="I88" s="29"/>
      <c r="J88" s="30" t="n">
        <v>46405</v>
      </c>
      <c r="K88" s="30" t="n">
        <v>46409</v>
      </c>
      <c r="L88" s="27" t="n">
        <f aca="false">IF(G88="Milestone",0,NETWORKDAYS(J88,K88,Settings!$B$20:$B$40))</f>
        <v>5</v>
      </c>
      <c r="M88" s="27" t="s">
        <v>365</v>
      </c>
      <c r="N88" s="28" t="s">
        <v>216</v>
      </c>
      <c r="O88" s="31" t="s">
        <v>113</v>
      </c>
      <c r="P88" s="32" t="n">
        <v>0</v>
      </c>
      <c r="Q88" s="33"/>
      <c r="R88" s="34" t="str">
        <f aca="false">IF(O88="Complete","Done",IF(AND(K88&gt;$J$3,E88&lt;&gt;"Hypercare"),"Past deadline",IF($C$3&gt;K88,"Overdue",IF(AND($C$3&gt;=J88,P88=0),"Start due","On plan"))))</f>
        <v>On plan</v>
      </c>
      <c r="S88" s="4" t="s">
        <v>458</v>
      </c>
      <c r="T88" s="35"/>
      <c r="U88" s="26" t="str">
        <f aca="false">IF(AND($J88&lt;=U$6+6,$K88&gt;=U$6),IF($G88="Milestone","M",IF($G88="Summary","S","T")),"")</f>
        <v/>
      </c>
      <c r="V88" s="26" t="str">
        <f aca="false">IF(AND($J88&lt;=V$6+6,$K88&gt;=V$6),IF($G88="Milestone","M",IF($G88="Summary","S","T")),"")</f>
        <v/>
      </c>
      <c r="W88" s="26" t="str">
        <f aca="false">IF(AND($J88&lt;=W$6+6,$K88&gt;=W$6),IF($G88="Milestone","M",IF($G88="Summary","S","T")),"")</f>
        <v/>
      </c>
      <c r="X88" s="26" t="str">
        <f aca="false">IF(AND($J88&lt;=X$6+6,$K88&gt;=X$6),IF($G88="Milestone","M",IF($G88="Summary","S","T")),"")</f>
        <v/>
      </c>
      <c r="Y88" s="26" t="str">
        <f aca="false">IF(AND($J88&lt;=Y$6+6,$K88&gt;=Y$6),IF($G88="Milestone","M",IF($G88="Summary","S","T")),"")</f>
        <v/>
      </c>
      <c r="Z88" s="26" t="str">
        <f aca="false">IF(AND($J88&lt;=Z$6+6,$K88&gt;=Z$6),IF($G88="Milestone","M",IF($G88="Summary","S","T")),"")</f>
        <v/>
      </c>
      <c r="AA88" s="26" t="str">
        <f aca="false">IF(AND($J88&lt;=AA$6+6,$K88&gt;=AA$6),IF($G88="Milestone","M",IF($G88="Summary","S","T")),"")</f>
        <v/>
      </c>
      <c r="AB88" s="26" t="str">
        <f aca="false">IF(AND($J88&lt;=AB$6+6,$K88&gt;=AB$6),IF($G88="Milestone","M",IF($G88="Summary","S","T")),"")</f>
        <v/>
      </c>
      <c r="AC88" s="26" t="str">
        <f aca="false">IF(AND($J88&lt;=AC$6+6,$K88&gt;=AC$6),IF($G88="Milestone","M",IF($G88="Summary","S","T")),"")</f>
        <v/>
      </c>
      <c r="AD88" s="26" t="str">
        <f aca="false">IF(AND($J88&lt;=AD$6+6,$K88&gt;=AD$6),IF($G88="Milestone","M",IF($G88="Summary","S","T")),"")</f>
        <v/>
      </c>
      <c r="AE88" s="26" t="str">
        <f aca="false">IF(AND($J88&lt;=AE$6+6,$K88&gt;=AE$6),IF($G88="Milestone","M",IF($G88="Summary","S","T")),"")</f>
        <v/>
      </c>
      <c r="AF88" s="26" t="str">
        <f aca="false">IF(AND($J88&lt;=AF$6+6,$K88&gt;=AF$6),IF($G88="Milestone","M",IF($G88="Summary","S","T")),"")</f>
        <v/>
      </c>
      <c r="AG88" s="26" t="str">
        <f aca="false">IF(AND($J88&lt;=AG$6+6,$K88&gt;=AG$6),IF($G88="Milestone","M",IF($G88="Summary","S","T")),"")</f>
        <v/>
      </c>
      <c r="AH88" s="26" t="str">
        <f aca="false">IF(AND($J88&lt;=AH$6+6,$K88&gt;=AH$6),IF($G88="Milestone","M",IF($G88="Summary","S","T")),"")</f>
        <v/>
      </c>
      <c r="AI88" s="26" t="str">
        <f aca="false">IF(AND($J88&lt;=AI$6+6,$K88&gt;=AI$6),IF($G88="Milestone","M",IF($G88="Summary","S","T")),"")</f>
        <v/>
      </c>
      <c r="AJ88" s="26" t="str">
        <f aca="false">IF(AND($J88&lt;=AJ$6+6,$K88&gt;=AJ$6),IF($G88="Milestone","M",IF($G88="Summary","S","T")),"")</f>
        <v>T</v>
      </c>
      <c r="AK88" s="26" t="str">
        <f aca="false">IF(AND($J88&lt;=AK$6+6,$K88&gt;=AK$6),IF($G88="Milestone","M",IF($G88="Summary","S","T")),"")</f>
        <v/>
      </c>
      <c r="AL88" s="26" t="str">
        <f aca="false">IF(AND($J88&lt;=AL$6+6,$K88&gt;=AL$6),IF($G88="Milestone","M",IF($G88="Summary","S","T")),"")</f>
        <v/>
      </c>
      <c r="AM88" s="26" t="str">
        <f aca="false">IF(AND($J88&lt;=AM$6+6,$K88&gt;=AM$6),IF($G88="Milestone","M",IF($G88="Summary","S","T")),"")</f>
        <v/>
      </c>
      <c r="AN88" s="26" t="str">
        <f aca="false">IF(AND($J88&lt;=AN$6+6,$K88&gt;=AN$6),IF($G88="Milestone","M",IF($G88="Summary","S","T")),"")</f>
        <v/>
      </c>
      <c r="AO88" s="26" t="str">
        <f aca="false">IF(AND($J88&lt;=AO$6+6,$K88&gt;=AO$6),IF($G88="Milestone","M",IF($G88="Summary","S","T")),"")</f>
        <v/>
      </c>
      <c r="AP88" s="26" t="str">
        <f aca="false">IF(AND($J88&lt;=AP$6+6,$K88&gt;=AP$6),IF($G88="Milestone","M",IF($G88="Summary","S","T")),"")</f>
        <v/>
      </c>
    </row>
    <row r="89" customFormat="false" ht="28.35" hidden="false" customHeight="false" outlineLevel="0" collapsed="false">
      <c r="A89" s="27" t="n">
        <v>83</v>
      </c>
      <c r="B89" s="27" t="s">
        <v>459</v>
      </c>
      <c r="C89" s="27" t="n">
        <v>2</v>
      </c>
      <c r="D89" s="4" t="s">
        <v>456</v>
      </c>
      <c r="E89" s="28" t="s">
        <v>148</v>
      </c>
      <c r="F89" s="4" t="s">
        <v>460</v>
      </c>
      <c r="G89" s="27" t="s">
        <v>111</v>
      </c>
      <c r="H89" s="4" t="s">
        <v>410</v>
      </c>
      <c r="I89" s="29"/>
      <c r="J89" s="30" t="n">
        <v>46415</v>
      </c>
      <c r="K89" s="30" t="n">
        <v>46419</v>
      </c>
      <c r="L89" s="27" t="n">
        <f aca="false">IF(G89="Milestone",0,NETWORKDAYS(J89,K89,Settings!$B$20:$B$40))</f>
        <v>3</v>
      </c>
      <c r="M89" s="27" t="s">
        <v>461</v>
      </c>
      <c r="N89" s="28" t="s">
        <v>408</v>
      </c>
      <c r="O89" s="31" t="s">
        <v>113</v>
      </c>
      <c r="P89" s="32" t="n">
        <v>0</v>
      </c>
      <c r="Q89" s="33"/>
      <c r="R89" s="34" t="str">
        <f aca="false">IF(O89="Complete","Done",IF(AND(K89&gt;$J$3,E89&lt;&gt;"Hypercare"),"Past deadline",IF($C$3&gt;K89,"Overdue",IF(AND($C$3&gt;=J89,P89=0),"Start due","On plan"))))</f>
        <v>On plan</v>
      </c>
      <c r="S89" s="4" t="s">
        <v>462</v>
      </c>
      <c r="T89" s="35"/>
      <c r="U89" s="26" t="str">
        <f aca="false">IF(AND($J89&lt;=U$6+6,$K89&gt;=U$6),IF($G89="Milestone","M",IF($G89="Summary","S","T")),"")</f>
        <v/>
      </c>
      <c r="V89" s="26" t="str">
        <f aca="false">IF(AND($J89&lt;=V$6+6,$K89&gt;=V$6),IF($G89="Milestone","M",IF($G89="Summary","S","T")),"")</f>
        <v/>
      </c>
      <c r="W89" s="26" t="str">
        <f aca="false">IF(AND($J89&lt;=W$6+6,$K89&gt;=W$6),IF($G89="Milestone","M",IF($G89="Summary","S","T")),"")</f>
        <v/>
      </c>
      <c r="X89" s="26" t="str">
        <f aca="false">IF(AND($J89&lt;=X$6+6,$K89&gt;=X$6),IF($G89="Milestone","M",IF($G89="Summary","S","T")),"")</f>
        <v/>
      </c>
      <c r="Y89" s="26" t="str">
        <f aca="false">IF(AND($J89&lt;=Y$6+6,$K89&gt;=Y$6),IF($G89="Milestone","M",IF($G89="Summary","S","T")),"")</f>
        <v/>
      </c>
      <c r="Z89" s="26" t="str">
        <f aca="false">IF(AND($J89&lt;=Z$6+6,$K89&gt;=Z$6),IF($G89="Milestone","M",IF($G89="Summary","S","T")),"")</f>
        <v/>
      </c>
      <c r="AA89" s="26" t="str">
        <f aca="false">IF(AND($J89&lt;=AA$6+6,$K89&gt;=AA$6),IF($G89="Milestone","M",IF($G89="Summary","S","T")),"")</f>
        <v/>
      </c>
      <c r="AB89" s="26" t="str">
        <f aca="false">IF(AND($J89&lt;=AB$6+6,$K89&gt;=AB$6),IF($G89="Milestone","M",IF($G89="Summary","S","T")),"")</f>
        <v/>
      </c>
      <c r="AC89" s="26" t="str">
        <f aca="false">IF(AND($J89&lt;=AC$6+6,$K89&gt;=AC$6),IF($G89="Milestone","M",IF($G89="Summary","S","T")),"")</f>
        <v/>
      </c>
      <c r="AD89" s="26" t="str">
        <f aca="false">IF(AND($J89&lt;=AD$6+6,$K89&gt;=AD$6),IF($G89="Milestone","M",IF($G89="Summary","S","T")),"")</f>
        <v/>
      </c>
      <c r="AE89" s="26" t="str">
        <f aca="false">IF(AND($J89&lt;=AE$6+6,$K89&gt;=AE$6),IF($G89="Milestone","M",IF($G89="Summary","S","T")),"")</f>
        <v/>
      </c>
      <c r="AF89" s="26" t="str">
        <f aca="false">IF(AND($J89&lt;=AF$6+6,$K89&gt;=AF$6),IF($G89="Milestone","M",IF($G89="Summary","S","T")),"")</f>
        <v/>
      </c>
      <c r="AG89" s="26" t="str">
        <f aca="false">IF(AND($J89&lt;=AG$6+6,$K89&gt;=AG$6),IF($G89="Milestone","M",IF($G89="Summary","S","T")),"")</f>
        <v/>
      </c>
      <c r="AH89" s="26" t="str">
        <f aca="false">IF(AND($J89&lt;=AH$6+6,$K89&gt;=AH$6),IF($G89="Milestone","M",IF($G89="Summary","S","T")),"")</f>
        <v/>
      </c>
      <c r="AI89" s="26" t="str">
        <f aca="false">IF(AND($J89&lt;=AI$6+6,$K89&gt;=AI$6),IF($G89="Milestone","M",IF($G89="Summary","S","T")),"")</f>
        <v/>
      </c>
      <c r="AJ89" s="26" t="str">
        <f aca="false">IF(AND($J89&lt;=AJ$6+6,$K89&gt;=AJ$6),IF($G89="Milestone","M",IF($G89="Summary","S","T")),"")</f>
        <v/>
      </c>
      <c r="AK89" s="26" t="str">
        <f aca="false">IF(AND($J89&lt;=AK$6+6,$K89&gt;=AK$6),IF($G89="Milestone","M",IF($G89="Summary","S","T")),"")</f>
        <v>T</v>
      </c>
      <c r="AL89" s="26" t="str">
        <f aca="false">IF(AND($J89&lt;=AL$6+6,$K89&gt;=AL$6),IF($G89="Milestone","M",IF($G89="Summary","S","T")),"")</f>
        <v>T</v>
      </c>
      <c r="AM89" s="26" t="str">
        <f aca="false">IF(AND($J89&lt;=AM$6+6,$K89&gt;=AM$6),IF($G89="Milestone","M",IF($G89="Summary","S","T")),"")</f>
        <v/>
      </c>
      <c r="AN89" s="26" t="str">
        <f aca="false">IF(AND($J89&lt;=AN$6+6,$K89&gt;=AN$6),IF($G89="Milestone","M",IF($G89="Summary","S","T")),"")</f>
        <v/>
      </c>
      <c r="AO89" s="26" t="str">
        <f aca="false">IF(AND($J89&lt;=AO$6+6,$K89&gt;=AO$6),IF($G89="Milestone","M",IF($G89="Summary","S","T")),"")</f>
        <v/>
      </c>
      <c r="AP89" s="26" t="str">
        <f aca="false">IF(AND($J89&lt;=AP$6+6,$K89&gt;=AP$6),IF($G89="Milestone","M",IF($G89="Summary","S","T")),"")</f>
        <v/>
      </c>
    </row>
    <row r="90" customFormat="false" ht="28.35" hidden="false" customHeight="false" outlineLevel="0" collapsed="false">
      <c r="A90" s="27" t="n">
        <v>84</v>
      </c>
      <c r="B90" s="27" t="s">
        <v>463</v>
      </c>
      <c r="C90" s="27" t="n">
        <v>2</v>
      </c>
      <c r="D90" s="4" t="s">
        <v>456</v>
      </c>
      <c r="E90" s="28" t="s">
        <v>267</v>
      </c>
      <c r="F90" s="4" t="s">
        <v>464</v>
      </c>
      <c r="G90" s="27" t="s">
        <v>111</v>
      </c>
      <c r="H90" s="4" t="s">
        <v>424</v>
      </c>
      <c r="I90" s="29"/>
      <c r="J90" s="30" t="n">
        <v>46419</v>
      </c>
      <c r="K90" s="30" t="n">
        <v>46421</v>
      </c>
      <c r="L90" s="27" t="n">
        <f aca="false">IF(G90="Milestone",0,NETWORKDAYS(J90,K90,Settings!$B$20:$B$40))</f>
        <v>3</v>
      </c>
      <c r="M90" s="27" t="s">
        <v>465</v>
      </c>
      <c r="N90" s="28" t="s">
        <v>459</v>
      </c>
      <c r="O90" s="31" t="s">
        <v>113</v>
      </c>
      <c r="P90" s="32" t="n">
        <v>0</v>
      </c>
      <c r="Q90" s="33"/>
      <c r="R90" s="34" t="str">
        <f aca="false">IF(O90="Complete","Done",IF(AND(K90&gt;$J$3,E90&lt;&gt;"Hypercare"),"Past deadline",IF($C$3&gt;K90,"Overdue",IF(AND($C$3&gt;=J90,P90=0),"Start due","On plan"))))</f>
        <v>On plan</v>
      </c>
      <c r="S90" s="4" t="s">
        <v>466</v>
      </c>
      <c r="T90" s="35"/>
      <c r="U90" s="26" t="str">
        <f aca="false">IF(AND($J90&lt;=U$6+6,$K90&gt;=U$6),IF($G90="Milestone","M",IF($G90="Summary","S","T")),"")</f>
        <v/>
      </c>
      <c r="V90" s="26" t="str">
        <f aca="false">IF(AND($J90&lt;=V$6+6,$K90&gt;=V$6),IF($G90="Milestone","M",IF($G90="Summary","S","T")),"")</f>
        <v/>
      </c>
      <c r="W90" s="26" t="str">
        <f aca="false">IF(AND($J90&lt;=W$6+6,$K90&gt;=W$6),IF($G90="Milestone","M",IF($G90="Summary","S","T")),"")</f>
        <v/>
      </c>
      <c r="X90" s="26" t="str">
        <f aca="false">IF(AND($J90&lt;=X$6+6,$K90&gt;=X$6),IF($G90="Milestone","M",IF($G90="Summary","S","T")),"")</f>
        <v/>
      </c>
      <c r="Y90" s="26" t="str">
        <f aca="false">IF(AND($J90&lt;=Y$6+6,$K90&gt;=Y$6),IF($G90="Milestone","M",IF($G90="Summary","S","T")),"")</f>
        <v/>
      </c>
      <c r="Z90" s="26" t="str">
        <f aca="false">IF(AND($J90&lt;=Z$6+6,$K90&gt;=Z$6),IF($G90="Milestone","M",IF($G90="Summary","S","T")),"")</f>
        <v/>
      </c>
      <c r="AA90" s="26" t="str">
        <f aca="false">IF(AND($J90&lt;=AA$6+6,$K90&gt;=AA$6),IF($G90="Milestone","M",IF($G90="Summary","S","T")),"")</f>
        <v/>
      </c>
      <c r="AB90" s="26" t="str">
        <f aca="false">IF(AND($J90&lt;=AB$6+6,$K90&gt;=AB$6),IF($G90="Milestone","M",IF($G90="Summary","S","T")),"")</f>
        <v/>
      </c>
      <c r="AC90" s="26" t="str">
        <f aca="false">IF(AND($J90&lt;=AC$6+6,$K90&gt;=AC$6),IF($G90="Milestone","M",IF($G90="Summary","S","T")),"")</f>
        <v/>
      </c>
      <c r="AD90" s="26" t="str">
        <f aca="false">IF(AND($J90&lt;=AD$6+6,$K90&gt;=AD$6),IF($G90="Milestone","M",IF($G90="Summary","S","T")),"")</f>
        <v/>
      </c>
      <c r="AE90" s="26" t="str">
        <f aca="false">IF(AND($J90&lt;=AE$6+6,$K90&gt;=AE$6),IF($G90="Milestone","M",IF($G90="Summary","S","T")),"")</f>
        <v/>
      </c>
      <c r="AF90" s="26" t="str">
        <f aca="false">IF(AND($J90&lt;=AF$6+6,$K90&gt;=AF$6),IF($G90="Milestone","M",IF($G90="Summary","S","T")),"")</f>
        <v/>
      </c>
      <c r="AG90" s="26" t="str">
        <f aca="false">IF(AND($J90&lt;=AG$6+6,$K90&gt;=AG$6),IF($G90="Milestone","M",IF($G90="Summary","S","T")),"")</f>
        <v/>
      </c>
      <c r="AH90" s="26" t="str">
        <f aca="false">IF(AND($J90&lt;=AH$6+6,$K90&gt;=AH$6),IF($G90="Milestone","M",IF($G90="Summary","S","T")),"")</f>
        <v/>
      </c>
      <c r="AI90" s="26" t="str">
        <f aca="false">IF(AND($J90&lt;=AI$6+6,$K90&gt;=AI$6),IF($G90="Milestone","M",IF($G90="Summary","S","T")),"")</f>
        <v/>
      </c>
      <c r="AJ90" s="26" t="str">
        <f aca="false">IF(AND($J90&lt;=AJ$6+6,$K90&gt;=AJ$6),IF($G90="Milestone","M",IF($G90="Summary","S","T")),"")</f>
        <v/>
      </c>
      <c r="AK90" s="26" t="str">
        <f aca="false">IF(AND($J90&lt;=AK$6+6,$K90&gt;=AK$6),IF($G90="Milestone","M",IF($G90="Summary","S","T")),"")</f>
        <v/>
      </c>
      <c r="AL90" s="26" t="str">
        <f aca="false">IF(AND($J90&lt;=AL$6+6,$K90&gt;=AL$6),IF($G90="Milestone","M",IF($G90="Summary","S","T")),"")</f>
        <v>T</v>
      </c>
      <c r="AM90" s="26" t="str">
        <f aca="false">IF(AND($J90&lt;=AM$6+6,$K90&gt;=AM$6),IF($G90="Milestone","M",IF($G90="Summary","S","T")),"")</f>
        <v/>
      </c>
      <c r="AN90" s="26" t="str">
        <f aca="false">IF(AND($J90&lt;=AN$6+6,$K90&gt;=AN$6),IF($G90="Milestone","M",IF($G90="Summary","S","T")),"")</f>
        <v/>
      </c>
      <c r="AO90" s="26" t="str">
        <f aca="false">IF(AND($J90&lt;=AO$6+6,$K90&gt;=AO$6),IF($G90="Milestone","M",IF($G90="Summary","S","T")),"")</f>
        <v/>
      </c>
      <c r="AP90" s="26" t="str">
        <f aca="false">IF(AND($J90&lt;=AP$6+6,$K90&gt;=AP$6),IF($G90="Milestone","M",IF($G90="Summary","S","T")),"")</f>
        <v/>
      </c>
    </row>
    <row r="91" customFormat="false" ht="28.35" hidden="false" customHeight="false" outlineLevel="0" collapsed="false">
      <c r="A91" s="27" t="n">
        <v>85</v>
      </c>
      <c r="B91" s="27" t="s">
        <v>467</v>
      </c>
      <c r="C91" s="27" t="n">
        <v>2</v>
      </c>
      <c r="D91" s="4" t="s">
        <v>456</v>
      </c>
      <c r="E91" s="28" t="s">
        <v>267</v>
      </c>
      <c r="F91" s="4" t="s">
        <v>468</v>
      </c>
      <c r="G91" s="27" t="s">
        <v>111</v>
      </c>
      <c r="H91" s="4" t="s">
        <v>469</v>
      </c>
      <c r="I91" s="29"/>
      <c r="J91" s="30" t="n">
        <v>46422</v>
      </c>
      <c r="K91" s="30" t="n">
        <v>46423</v>
      </c>
      <c r="L91" s="27" t="n">
        <f aca="false">IF(G91="Milestone",0,NETWORKDAYS(J91,K91,Settings!$B$20:$B$40))</f>
        <v>2</v>
      </c>
      <c r="M91" s="27" t="s">
        <v>470</v>
      </c>
      <c r="N91" s="28" t="s">
        <v>147</v>
      </c>
      <c r="O91" s="31" t="s">
        <v>113</v>
      </c>
      <c r="P91" s="32" t="n">
        <v>0</v>
      </c>
      <c r="Q91" s="33"/>
      <c r="R91" s="34" t="str">
        <f aca="false">IF(O91="Complete","Done",IF(AND(K91&gt;$J$3,E91&lt;&gt;"Hypercare"),"Past deadline",IF($C$3&gt;K91,"Overdue",IF(AND($C$3&gt;=J91,P91=0),"Start due","On plan"))))</f>
        <v>On plan</v>
      </c>
      <c r="S91" s="4" t="s">
        <v>471</v>
      </c>
      <c r="T91" s="35"/>
      <c r="U91" s="26" t="str">
        <f aca="false">IF(AND($J91&lt;=U$6+6,$K91&gt;=U$6),IF($G91="Milestone","M",IF($G91="Summary","S","T")),"")</f>
        <v/>
      </c>
      <c r="V91" s="26" t="str">
        <f aca="false">IF(AND($J91&lt;=V$6+6,$K91&gt;=V$6),IF($G91="Milestone","M",IF($G91="Summary","S","T")),"")</f>
        <v/>
      </c>
      <c r="W91" s="26" t="str">
        <f aca="false">IF(AND($J91&lt;=W$6+6,$K91&gt;=W$6),IF($G91="Milestone","M",IF($G91="Summary","S","T")),"")</f>
        <v/>
      </c>
      <c r="X91" s="26" t="str">
        <f aca="false">IF(AND($J91&lt;=X$6+6,$K91&gt;=X$6),IF($G91="Milestone","M",IF($G91="Summary","S","T")),"")</f>
        <v/>
      </c>
      <c r="Y91" s="26" t="str">
        <f aca="false">IF(AND($J91&lt;=Y$6+6,$K91&gt;=Y$6),IF($G91="Milestone","M",IF($G91="Summary","S","T")),"")</f>
        <v/>
      </c>
      <c r="Z91" s="26" t="str">
        <f aca="false">IF(AND($J91&lt;=Z$6+6,$K91&gt;=Z$6),IF($G91="Milestone","M",IF($G91="Summary","S","T")),"")</f>
        <v/>
      </c>
      <c r="AA91" s="26" t="str">
        <f aca="false">IF(AND($J91&lt;=AA$6+6,$K91&gt;=AA$6),IF($G91="Milestone","M",IF($G91="Summary","S","T")),"")</f>
        <v/>
      </c>
      <c r="AB91" s="26" t="str">
        <f aca="false">IF(AND($J91&lt;=AB$6+6,$K91&gt;=AB$6),IF($G91="Milestone","M",IF($G91="Summary","S","T")),"")</f>
        <v/>
      </c>
      <c r="AC91" s="26" t="str">
        <f aca="false">IF(AND($J91&lt;=AC$6+6,$K91&gt;=AC$6),IF($G91="Milestone","M",IF($G91="Summary","S","T")),"")</f>
        <v/>
      </c>
      <c r="AD91" s="26" t="str">
        <f aca="false">IF(AND($J91&lt;=AD$6+6,$K91&gt;=AD$6),IF($G91="Milestone","M",IF($G91="Summary","S","T")),"")</f>
        <v/>
      </c>
      <c r="AE91" s="26" t="str">
        <f aca="false">IF(AND($J91&lt;=AE$6+6,$K91&gt;=AE$6),IF($G91="Milestone","M",IF($G91="Summary","S","T")),"")</f>
        <v/>
      </c>
      <c r="AF91" s="26" t="str">
        <f aca="false">IF(AND($J91&lt;=AF$6+6,$K91&gt;=AF$6),IF($G91="Milestone","M",IF($G91="Summary","S","T")),"")</f>
        <v/>
      </c>
      <c r="AG91" s="26" t="str">
        <f aca="false">IF(AND($J91&lt;=AG$6+6,$K91&gt;=AG$6),IF($G91="Milestone","M",IF($G91="Summary","S","T")),"")</f>
        <v/>
      </c>
      <c r="AH91" s="26" t="str">
        <f aca="false">IF(AND($J91&lt;=AH$6+6,$K91&gt;=AH$6),IF($G91="Milestone","M",IF($G91="Summary","S","T")),"")</f>
        <v/>
      </c>
      <c r="AI91" s="26" t="str">
        <f aca="false">IF(AND($J91&lt;=AI$6+6,$K91&gt;=AI$6),IF($G91="Milestone","M",IF($G91="Summary","S","T")),"")</f>
        <v/>
      </c>
      <c r="AJ91" s="26" t="str">
        <f aca="false">IF(AND($J91&lt;=AJ$6+6,$K91&gt;=AJ$6),IF($G91="Milestone","M",IF($G91="Summary","S","T")),"")</f>
        <v/>
      </c>
      <c r="AK91" s="26" t="str">
        <f aca="false">IF(AND($J91&lt;=AK$6+6,$K91&gt;=AK$6),IF($G91="Milestone","M",IF($G91="Summary","S","T")),"")</f>
        <v/>
      </c>
      <c r="AL91" s="26" t="str">
        <f aca="false">IF(AND($J91&lt;=AL$6+6,$K91&gt;=AL$6),IF($G91="Milestone","M",IF($G91="Summary","S","T")),"")</f>
        <v>T</v>
      </c>
      <c r="AM91" s="26" t="str">
        <f aca="false">IF(AND($J91&lt;=AM$6+6,$K91&gt;=AM$6),IF($G91="Milestone","M",IF($G91="Summary","S","T")),"")</f>
        <v/>
      </c>
      <c r="AN91" s="26" t="str">
        <f aca="false">IF(AND($J91&lt;=AN$6+6,$K91&gt;=AN$6),IF($G91="Milestone","M",IF($G91="Summary","S","T")),"")</f>
        <v/>
      </c>
      <c r="AO91" s="26" t="str">
        <f aca="false">IF(AND($J91&lt;=AO$6+6,$K91&gt;=AO$6),IF($G91="Milestone","M",IF($G91="Summary","S","T")),"")</f>
        <v/>
      </c>
      <c r="AP91" s="26" t="str">
        <f aca="false">IF(AND($J91&lt;=AP$6+6,$K91&gt;=AP$6),IF($G91="Milestone","M",IF($G91="Summary","S","T")),"")</f>
        <v/>
      </c>
    </row>
    <row r="92" customFormat="false" ht="28.35" hidden="false" customHeight="false" outlineLevel="0" collapsed="false">
      <c r="A92" s="27" t="n">
        <v>86</v>
      </c>
      <c r="B92" s="27" t="s">
        <v>472</v>
      </c>
      <c r="C92" s="27" t="n">
        <v>2</v>
      </c>
      <c r="D92" s="4" t="s">
        <v>456</v>
      </c>
      <c r="E92" s="28" t="s">
        <v>267</v>
      </c>
      <c r="F92" s="4" t="s">
        <v>473</v>
      </c>
      <c r="G92" s="27" t="s">
        <v>111</v>
      </c>
      <c r="H92" s="4" t="s">
        <v>275</v>
      </c>
      <c r="I92" s="29"/>
      <c r="J92" s="30" t="n">
        <v>46424</v>
      </c>
      <c r="K92" s="30" t="n">
        <v>46424</v>
      </c>
      <c r="L92" s="27" t="n">
        <f aca="false">IF(G92="Milestone",0,NETWORKDAYS(J92,K92,Settings!$B$20:$B$40))</f>
        <v>0</v>
      </c>
      <c r="M92" s="27" t="s">
        <v>474</v>
      </c>
      <c r="N92" s="28" t="s">
        <v>467</v>
      </c>
      <c r="O92" s="31" t="s">
        <v>113</v>
      </c>
      <c r="P92" s="32" t="n">
        <v>0</v>
      </c>
      <c r="Q92" s="33"/>
      <c r="R92" s="34" t="str">
        <f aca="false">IF(O92="Complete","Done",IF(AND(K92&gt;$J$3,E92&lt;&gt;"Hypercare"),"Past deadline",IF($C$3&gt;K92,"Overdue",IF(AND($C$3&gt;=J92,P92=0),"Start due","On plan"))))</f>
        <v>On plan</v>
      </c>
      <c r="S92" s="4" t="s">
        <v>475</v>
      </c>
      <c r="T92" s="35"/>
      <c r="U92" s="26" t="str">
        <f aca="false">IF(AND($J92&lt;=U$6+6,$K92&gt;=U$6),IF($G92="Milestone","M",IF($G92="Summary","S","T")),"")</f>
        <v/>
      </c>
      <c r="V92" s="26" t="str">
        <f aca="false">IF(AND($J92&lt;=V$6+6,$K92&gt;=V$6),IF($G92="Milestone","M",IF($G92="Summary","S","T")),"")</f>
        <v/>
      </c>
      <c r="W92" s="26" t="str">
        <f aca="false">IF(AND($J92&lt;=W$6+6,$K92&gt;=W$6),IF($G92="Milestone","M",IF($G92="Summary","S","T")),"")</f>
        <v/>
      </c>
      <c r="X92" s="26" t="str">
        <f aca="false">IF(AND($J92&lt;=X$6+6,$K92&gt;=X$6),IF($G92="Milestone","M",IF($G92="Summary","S","T")),"")</f>
        <v/>
      </c>
      <c r="Y92" s="26" t="str">
        <f aca="false">IF(AND($J92&lt;=Y$6+6,$K92&gt;=Y$6),IF($G92="Milestone","M",IF($G92="Summary","S","T")),"")</f>
        <v/>
      </c>
      <c r="Z92" s="26" t="str">
        <f aca="false">IF(AND($J92&lt;=Z$6+6,$K92&gt;=Z$6),IF($G92="Milestone","M",IF($G92="Summary","S","T")),"")</f>
        <v/>
      </c>
      <c r="AA92" s="26" t="str">
        <f aca="false">IF(AND($J92&lt;=AA$6+6,$K92&gt;=AA$6),IF($G92="Milestone","M",IF($G92="Summary","S","T")),"")</f>
        <v/>
      </c>
      <c r="AB92" s="26" t="str">
        <f aca="false">IF(AND($J92&lt;=AB$6+6,$K92&gt;=AB$6),IF($G92="Milestone","M",IF($G92="Summary","S","T")),"")</f>
        <v/>
      </c>
      <c r="AC92" s="26" t="str">
        <f aca="false">IF(AND($J92&lt;=AC$6+6,$K92&gt;=AC$6),IF($G92="Milestone","M",IF($G92="Summary","S","T")),"")</f>
        <v/>
      </c>
      <c r="AD92" s="26" t="str">
        <f aca="false">IF(AND($J92&lt;=AD$6+6,$K92&gt;=AD$6),IF($G92="Milestone","M",IF($G92="Summary","S","T")),"")</f>
        <v/>
      </c>
      <c r="AE92" s="26" t="str">
        <f aca="false">IF(AND($J92&lt;=AE$6+6,$K92&gt;=AE$6),IF($G92="Milestone","M",IF($G92="Summary","S","T")),"")</f>
        <v/>
      </c>
      <c r="AF92" s="26" t="str">
        <f aca="false">IF(AND($J92&lt;=AF$6+6,$K92&gt;=AF$6),IF($G92="Milestone","M",IF($G92="Summary","S","T")),"")</f>
        <v/>
      </c>
      <c r="AG92" s="26" t="str">
        <f aca="false">IF(AND($J92&lt;=AG$6+6,$K92&gt;=AG$6),IF($G92="Milestone","M",IF($G92="Summary","S","T")),"")</f>
        <v/>
      </c>
      <c r="AH92" s="26" t="str">
        <f aca="false">IF(AND($J92&lt;=AH$6+6,$K92&gt;=AH$6),IF($G92="Milestone","M",IF($G92="Summary","S","T")),"")</f>
        <v/>
      </c>
      <c r="AI92" s="26" t="str">
        <f aca="false">IF(AND($J92&lt;=AI$6+6,$K92&gt;=AI$6),IF($G92="Milestone","M",IF($G92="Summary","S","T")),"")</f>
        <v/>
      </c>
      <c r="AJ92" s="26" t="str">
        <f aca="false">IF(AND($J92&lt;=AJ$6+6,$K92&gt;=AJ$6),IF($G92="Milestone","M",IF($G92="Summary","S","T")),"")</f>
        <v/>
      </c>
      <c r="AK92" s="26" t="str">
        <f aca="false">IF(AND($J92&lt;=AK$6+6,$K92&gt;=AK$6),IF($G92="Milestone","M",IF($G92="Summary","S","T")),"")</f>
        <v/>
      </c>
      <c r="AL92" s="26" t="str">
        <f aca="false">IF(AND($J92&lt;=AL$6+6,$K92&gt;=AL$6),IF($G92="Milestone","M",IF($G92="Summary","S","T")),"")</f>
        <v>T</v>
      </c>
      <c r="AM92" s="26" t="str">
        <f aca="false">IF(AND($J92&lt;=AM$6+6,$K92&gt;=AM$6),IF($G92="Milestone","M",IF($G92="Summary","S","T")),"")</f>
        <v/>
      </c>
      <c r="AN92" s="26" t="str">
        <f aca="false">IF(AND($J92&lt;=AN$6+6,$K92&gt;=AN$6),IF($G92="Milestone","M",IF($G92="Summary","S","T")),"")</f>
        <v/>
      </c>
      <c r="AO92" s="26" t="str">
        <f aca="false">IF(AND($J92&lt;=AO$6+6,$K92&gt;=AO$6),IF($G92="Milestone","M",IF($G92="Summary","S","T")),"")</f>
        <v/>
      </c>
      <c r="AP92" s="26" t="str">
        <f aca="false">IF(AND($J92&lt;=AP$6+6,$K92&gt;=AP$6),IF($G92="Milestone","M",IF($G92="Summary","S","T")),"")</f>
        <v/>
      </c>
    </row>
    <row r="93" customFormat="false" ht="28.35" hidden="false" customHeight="false" outlineLevel="0" collapsed="false">
      <c r="A93" s="27" t="n">
        <v>87</v>
      </c>
      <c r="B93" s="27" t="s">
        <v>476</v>
      </c>
      <c r="C93" s="27" t="n">
        <v>2</v>
      </c>
      <c r="D93" s="4" t="s">
        <v>456</v>
      </c>
      <c r="E93" s="28" t="s">
        <v>267</v>
      </c>
      <c r="F93" s="4" t="s">
        <v>477</v>
      </c>
      <c r="G93" s="27" t="s">
        <v>111</v>
      </c>
      <c r="H93" s="4" t="s">
        <v>478</v>
      </c>
      <c r="I93" s="29"/>
      <c r="J93" s="30" t="n">
        <v>46424</v>
      </c>
      <c r="K93" s="30" t="n">
        <v>46425</v>
      </c>
      <c r="L93" s="27" t="n">
        <f aca="false">IF(G93="Milestone",0,NETWORKDAYS(J93,K93,Settings!$B$20:$B$40))</f>
        <v>0</v>
      </c>
      <c r="M93" s="27" t="s">
        <v>479</v>
      </c>
      <c r="N93" s="28" t="s">
        <v>472</v>
      </c>
      <c r="O93" s="31" t="s">
        <v>113</v>
      </c>
      <c r="P93" s="32" t="n">
        <v>0</v>
      </c>
      <c r="Q93" s="33"/>
      <c r="R93" s="34" t="str">
        <f aca="false">IF(O93="Complete","Done",IF(AND(K93&gt;$J$3,E93&lt;&gt;"Hypercare"),"Past deadline",IF($C$3&gt;K93,"Overdue",IF(AND($C$3&gt;=J93,P93=0),"Start due","On plan"))))</f>
        <v>On plan</v>
      </c>
      <c r="S93" s="4" t="s">
        <v>480</v>
      </c>
      <c r="T93" s="35"/>
      <c r="U93" s="26" t="str">
        <f aca="false">IF(AND($J93&lt;=U$6+6,$K93&gt;=U$6),IF($G93="Milestone","M",IF($G93="Summary","S","T")),"")</f>
        <v/>
      </c>
      <c r="V93" s="26" t="str">
        <f aca="false">IF(AND($J93&lt;=V$6+6,$K93&gt;=V$6),IF($G93="Milestone","M",IF($G93="Summary","S","T")),"")</f>
        <v/>
      </c>
      <c r="W93" s="26" t="str">
        <f aca="false">IF(AND($J93&lt;=W$6+6,$K93&gt;=W$6),IF($G93="Milestone","M",IF($G93="Summary","S","T")),"")</f>
        <v/>
      </c>
      <c r="X93" s="26" t="str">
        <f aca="false">IF(AND($J93&lt;=X$6+6,$K93&gt;=X$6),IF($G93="Milestone","M",IF($G93="Summary","S","T")),"")</f>
        <v/>
      </c>
      <c r="Y93" s="26" t="str">
        <f aca="false">IF(AND($J93&lt;=Y$6+6,$K93&gt;=Y$6),IF($G93="Milestone","M",IF($G93="Summary","S","T")),"")</f>
        <v/>
      </c>
      <c r="Z93" s="26" t="str">
        <f aca="false">IF(AND($J93&lt;=Z$6+6,$K93&gt;=Z$6),IF($G93="Milestone","M",IF($G93="Summary","S","T")),"")</f>
        <v/>
      </c>
      <c r="AA93" s="26" t="str">
        <f aca="false">IF(AND($J93&lt;=AA$6+6,$K93&gt;=AA$6),IF($G93="Milestone","M",IF($G93="Summary","S","T")),"")</f>
        <v/>
      </c>
      <c r="AB93" s="26" t="str">
        <f aca="false">IF(AND($J93&lt;=AB$6+6,$K93&gt;=AB$6),IF($G93="Milestone","M",IF($G93="Summary","S","T")),"")</f>
        <v/>
      </c>
      <c r="AC93" s="26" t="str">
        <f aca="false">IF(AND($J93&lt;=AC$6+6,$K93&gt;=AC$6),IF($G93="Milestone","M",IF($G93="Summary","S","T")),"")</f>
        <v/>
      </c>
      <c r="AD93" s="26" t="str">
        <f aca="false">IF(AND($J93&lt;=AD$6+6,$K93&gt;=AD$6),IF($G93="Milestone","M",IF($G93="Summary","S","T")),"")</f>
        <v/>
      </c>
      <c r="AE93" s="26" t="str">
        <f aca="false">IF(AND($J93&lt;=AE$6+6,$K93&gt;=AE$6),IF($G93="Milestone","M",IF($G93="Summary","S","T")),"")</f>
        <v/>
      </c>
      <c r="AF93" s="26" t="str">
        <f aca="false">IF(AND($J93&lt;=AF$6+6,$K93&gt;=AF$6),IF($G93="Milestone","M",IF($G93="Summary","S","T")),"")</f>
        <v/>
      </c>
      <c r="AG93" s="26" t="str">
        <f aca="false">IF(AND($J93&lt;=AG$6+6,$K93&gt;=AG$6),IF($G93="Milestone","M",IF($G93="Summary","S","T")),"")</f>
        <v/>
      </c>
      <c r="AH93" s="26" t="str">
        <f aca="false">IF(AND($J93&lt;=AH$6+6,$K93&gt;=AH$6),IF($G93="Milestone","M",IF($G93="Summary","S","T")),"")</f>
        <v/>
      </c>
      <c r="AI93" s="26" t="str">
        <f aca="false">IF(AND($J93&lt;=AI$6+6,$K93&gt;=AI$6),IF($G93="Milestone","M",IF($G93="Summary","S","T")),"")</f>
        <v/>
      </c>
      <c r="AJ93" s="26" t="str">
        <f aca="false">IF(AND($J93&lt;=AJ$6+6,$K93&gt;=AJ$6),IF($G93="Milestone","M",IF($G93="Summary","S","T")),"")</f>
        <v/>
      </c>
      <c r="AK93" s="26" t="str">
        <f aca="false">IF(AND($J93&lt;=AK$6+6,$K93&gt;=AK$6),IF($G93="Milestone","M",IF($G93="Summary","S","T")),"")</f>
        <v/>
      </c>
      <c r="AL93" s="26" t="str">
        <f aca="false">IF(AND($J93&lt;=AL$6+6,$K93&gt;=AL$6),IF($G93="Milestone","M",IF($G93="Summary","S","T")),"")</f>
        <v>T</v>
      </c>
      <c r="AM93" s="26" t="str">
        <f aca="false">IF(AND($J93&lt;=AM$6+6,$K93&gt;=AM$6),IF($G93="Milestone","M",IF($G93="Summary","S","T")),"")</f>
        <v/>
      </c>
      <c r="AN93" s="26" t="str">
        <f aca="false">IF(AND($J93&lt;=AN$6+6,$K93&gt;=AN$6),IF($G93="Milestone","M",IF($G93="Summary","S","T")),"")</f>
        <v/>
      </c>
      <c r="AO93" s="26" t="str">
        <f aca="false">IF(AND($J93&lt;=AO$6+6,$K93&gt;=AO$6),IF($G93="Milestone","M",IF($G93="Summary","S","T")),"")</f>
        <v/>
      </c>
      <c r="AP93" s="26" t="str">
        <f aca="false">IF(AND($J93&lt;=AP$6+6,$K93&gt;=AP$6),IF($G93="Milestone","M",IF($G93="Summary","S","T")),"")</f>
        <v/>
      </c>
    </row>
    <row r="94" customFormat="false" ht="28.35" hidden="false" customHeight="false" outlineLevel="0" collapsed="false">
      <c r="A94" s="27" t="n">
        <v>88</v>
      </c>
      <c r="B94" s="27" t="s">
        <v>481</v>
      </c>
      <c r="C94" s="27" t="n">
        <v>2</v>
      </c>
      <c r="D94" s="4" t="s">
        <v>456</v>
      </c>
      <c r="E94" s="28" t="s">
        <v>267</v>
      </c>
      <c r="F94" s="4" t="s">
        <v>482</v>
      </c>
      <c r="G94" s="27" t="s">
        <v>111</v>
      </c>
      <c r="H94" s="4" t="s">
        <v>483</v>
      </c>
      <c r="I94" s="29"/>
      <c r="J94" s="30" t="n">
        <v>46425</v>
      </c>
      <c r="K94" s="30" t="n">
        <v>46426</v>
      </c>
      <c r="L94" s="27" t="n">
        <f aca="false">IF(G94="Milestone",0,NETWORKDAYS(J94,K94,Settings!$B$20:$B$40))</f>
        <v>1</v>
      </c>
      <c r="M94" s="27" t="s">
        <v>484</v>
      </c>
      <c r="N94" s="28" t="s">
        <v>476</v>
      </c>
      <c r="O94" s="31" t="s">
        <v>113</v>
      </c>
      <c r="P94" s="32" t="n">
        <v>0</v>
      </c>
      <c r="Q94" s="33"/>
      <c r="R94" s="34" t="str">
        <f aca="false">IF(O94="Complete","Done",IF(AND(K94&gt;$J$3,E94&lt;&gt;"Hypercare"),"Past deadline",IF($C$3&gt;K94,"Overdue",IF(AND($C$3&gt;=J94,P94=0),"Start due","On plan"))))</f>
        <v>On plan</v>
      </c>
      <c r="S94" s="4" t="s">
        <v>485</v>
      </c>
      <c r="T94" s="35"/>
      <c r="U94" s="26" t="str">
        <f aca="false">IF(AND($J94&lt;=U$6+6,$K94&gt;=U$6),IF($G94="Milestone","M",IF($G94="Summary","S","T")),"")</f>
        <v/>
      </c>
      <c r="V94" s="26" t="str">
        <f aca="false">IF(AND($J94&lt;=V$6+6,$K94&gt;=V$6),IF($G94="Milestone","M",IF($G94="Summary","S","T")),"")</f>
        <v/>
      </c>
      <c r="W94" s="26" t="str">
        <f aca="false">IF(AND($J94&lt;=W$6+6,$K94&gt;=W$6),IF($G94="Milestone","M",IF($G94="Summary","S","T")),"")</f>
        <v/>
      </c>
      <c r="X94" s="26" t="str">
        <f aca="false">IF(AND($J94&lt;=X$6+6,$K94&gt;=X$6),IF($G94="Milestone","M",IF($G94="Summary","S","T")),"")</f>
        <v/>
      </c>
      <c r="Y94" s="26" t="str">
        <f aca="false">IF(AND($J94&lt;=Y$6+6,$K94&gt;=Y$6),IF($G94="Milestone","M",IF($G94="Summary","S","T")),"")</f>
        <v/>
      </c>
      <c r="Z94" s="26" t="str">
        <f aca="false">IF(AND($J94&lt;=Z$6+6,$K94&gt;=Z$6),IF($G94="Milestone","M",IF($G94="Summary","S","T")),"")</f>
        <v/>
      </c>
      <c r="AA94" s="26" t="str">
        <f aca="false">IF(AND($J94&lt;=AA$6+6,$K94&gt;=AA$6),IF($G94="Milestone","M",IF($G94="Summary","S","T")),"")</f>
        <v/>
      </c>
      <c r="AB94" s="26" t="str">
        <f aca="false">IF(AND($J94&lt;=AB$6+6,$K94&gt;=AB$6),IF($G94="Milestone","M",IF($G94="Summary","S","T")),"")</f>
        <v/>
      </c>
      <c r="AC94" s="26" t="str">
        <f aca="false">IF(AND($J94&lt;=AC$6+6,$K94&gt;=AC$6),IF($G94="Milestone","M",IF($G94="Summary","S","T")),"")</f>
        <v/>
      </c>
      <c r="AD94" s="26" t="str">
        <f aca="false">IF(AND($J94&lt;=AD$6+6,$K94&gt;=AD$6),IF($G94="Milestone","M",IF($G94="Summary","S","T")),"")</f>
        <v/>
      </c>
      <c r="AE94" s="26" t="str">
        <f aca="false">IF(AND($J94&lt;=AE$6+6,$K94&gt;=AE$6),IF($G94="Milestone","M",IF($G94="Summary","S","T")),"")</f>
        <v/>
      </c>
      <c r="AF94" s="26" t="str">
        <f aca="false">IF(AND($J94&lt;=AF$6+6,$K94&gt;=AF$6),IF($G94="Milestone","M",IF($G94="Summary","S","T")),"")</f>
        <v/>
      </c>
      <c r="AG94" s="26" t="str">
        <f aca="false">IF(AND($J94&lt;=AG$6+6,$K94&gt;=AG$6),IF($G94="Milestone","M",IF($G94="Summary","S","T")),"")</f>
        <v/>
      </c>
      <c r="AH94" s="26" t="str">
        <f aca="false">IF(AND($J94&lt;=AH$6+6,$K94&gt;=AH$6),IF($G94="Milestone","M",IF($G94="Summary","S","T")),"")</f>
        <v/>
      </c>
      <c r="AI94" s="26" t="str">
        <f aca="false">IF(AND($J94&lt;=AI$6+6,$K94&gt;=AI$6),IF($G94="Milestone","M",IF($G94="Summary","S","T")),"")</f>
        <v/>
      </c>
      <c r="AJ94" s="26" t="str">
        <f aca="false">IF(AND($J94&lt;=AJ$6+6,$K94&gt;=AJ$6),IF($G94="Milestone","M",IF($G94="Summary","S","T")),"")</f>
        <v/>
      </c>
      <c r="AK94" s="26" t="str">
        <f aca="false">IF(AND($J94&lt;=AK$6+6,$K94&gt;=AK$6),IF($G94="Milestone","M",IF($G94="Summary","S","T")),"")</f>
        <v/>
      </c>
      <c r="AL94" s="26" t="str">
        <f aca="false">IF(AND($J94&lt;=AL$6+6,$K94&gt;=AL$6),IF($G94="Milestone","M",IF($G94="Summary","S","T")),"")</f>
        <v>T</v>
      </c>
      <c r="AM94" s="26" t="str">
        <f aca="false">IF(AND($J94&lt;=AM$6+6,$K94&gt;=AM$6),IF($G94="Milestone","M",IF($G94="Summary","S","T")),"")</f>
        <v>T</v>
      </c>
      <c r="AN94" s="26" t="str">
        <f aca="false">IF(AND($J94&lt;=AN$6+6,$K94&gt;=AN$6),IF($G94="Milestone","M",IF($G94="Summary","S","T")),"")</f>
        <v/>
      </c>
      <c r="AO94" s="26" t="str">
        <f aca="false">IF(AND($J94&lt;=AO$6+6,$K94&gt;=AO$6),IF($G94="Milestone","M",IF($G94="Summary","S","T")),"")</f>
        <v/>
      </c>
      <c r="AP94" s="26" t="str">
        <f aca="false">IF(AND($J94&lt;=AP$6+6,$K94&gt;=AP$6),IF($G94="Milestone","M",IF($G94="Summary","S","T")),"")</f>
        <v/>
      </c>
    </row>
    <row r="95" customFormat="false" ht="23.85" hidden="false" customHeight="false" outlineLevel="0" collapsed="false">
      <c r="A95" s="36" t="n">
        <v>89</v>
      </c>
      <c r="B95" s="36" t="s">
        <v>486</v>
      </c>
      <c r="C95" s="36" t="n">
        <v>2</v>
      </c>
      <c r="D95" s="37" t="s">
        <v>456</v>
      </c>
      <c r="E95" s="38" t="s">
        <v>267</v>
      </c>
      <c r="F95" s="37" t="s">
        <v>53</v>
      </c>
      <c r="G95" s="36" t="s">
        <v>129</v>
      </c>
      <c r="H95" s="37" t="s">
        <v>130</v>
      </c>
      <c r="I95" s="39"/>
      <c r="J95" s="40" t="n">
        <v>46426</v>
      </c>
      <c r="K95" s="40" t="n">
        <v>46426</v>
      </c>
      <c r="L95" s="36" t="n">
        <f aca="false">IF(G95="Milestone",0,NETWORKDAYS(J95,K95,Settings!$B$20:$B$40))</f>
        <v>0</v>
      </c>
      <c r="M95" s="36" t="s">
        <v>487</v>
      </c>
      <c r="N95" s="38" t="s">
        <v>481</v>
      </c>
      <c r="O95" s="41" t="s">
        <v>113</v>
      </c>
      <c r="P95" s="42" t="n">
        <v>0</v>
      </c>
      <c r="Q95" s="43"/>
      <c r="R95" s="38" t="str">
        <f aca="false">IF(O95="Complete","Done",IF(AND(K95&gt;$J$3,E95&lt;&gt;"Hypercare"),"Past deadline",IF($C$3&gt;K95,"Overdue",IF(AND($C$3&gt;=J95,P95=0),"Start due","On plan"))))</f>
        <v>On plan</v>
      </c>
      <c r="S95" s="37" t="s">
        <v>488</v>
      </c>
      <c r="T95" s="44"/>
      <c r="U95" s="26" t="str">
        <f aca="false">IF(AND($J95&lt;=U$6+6,$K95&gt;=U$6),IF($G95="Milestone","M",IF($G95="Summary","S","T")),"")</f>
        <v/>
      </c>
      <c r="V95" s="26" t="str">
        <f aca="false">IF(AND($J95&lt;=V$6+6,$K95&gt;=V$6),IF($G95="Milestone","M",IF($G95="Summary","S","T")),"")</f>
        <v/>
      </c>
      <c r="W95" s="26" t="str">
        <f aca="false">IF(AND($J95&lt;=W$6+6,$K95&gt;=W$6),IF($G95="Milestone","M",IF($G95="Summary","S","T")),"")</f>
        <v/>
      </c>
      <c r="X95" s="26" t="str">
        <f aca="false">IF(AND($J95&lt;=X$6+6,$K95&gt;=X$6),IF($G95="Milestone","M",IF($G95="Summary","S","T")),"")</f>
        <v/>
      </c>
      <c r="Y95" s="26" t="str">
        <f aca="false">IF(AND($J95&lt;=Y$6+6,$K95&gt;=Y$6),IF($G95="Milestone","M",IF($G95="Summary","S","T")),"")</f>
        <v/>
      </c>
      <c r="Z95" s="26" t="str">
        <f aca="false">IF(AND($J95&lt;=Z$6+6,$K95&gt;=Z$6),IF($G95="Milestone","M",IF($G95="Summary","S","T")),"")</f>
        <v/>
      </c>
      <c r="AA95" s="26" t="str">
        <f aca="false">IF(AND($J95&lt;=AA$6+6,$K95&gt;=AA$6),IF($G95="Milestone","M",IF($G95="Summary","S","T")),"")</f>
        <v/>
      </c>
      <c r="AB95" s="26" t="str">
        <f aca="false">IF(AND($J95&lt;=AB$6+6,$K95&gt;=AB$6),IF($G95="Milestone","M",IF($G95="Summary","S","T")),"")</f>
        <v/>
      </c>
      <c r="AC95" s="26" t="str">
        <f aca="false">IF(AND($J95&lt;=AC$6+6,$K95&gt;=AC$6),IF($G95="Milestone","M",IF($G95="Summary","S","T")),"")</f>
        <v/>
      </c>
      <c r="AD95" s="26" t="str">
        <f aca="false">IF(AND($J95&lt;=AD$6+6,$K95&gt;=AD$6),IF($G95="Milestone","M",IF($G95="Summary","S","T")),"")</f>
        <v/>
      </c>
      <c r="AE95" s="26" t="str">
        <f aca="false">IF(AND($J95&lt;=AE$6+6,$K95&gt;=AE$6),IF($G95="Milestone","M",IF($G95="Summary","S","T")),"")</f>
        <v/>
      </c>
      <c r="AF95" s="26" t="str">
        <f aca="false">IF(AND($J95&lt;=AF$6+6,$K95&gt;=AF$6),IF($G95="Milestone","M",IF($G95="Summary","S","T")),"")</f>
        <v/>
      </c>
      <c r="AG95" s="26" t="str">
        <f aca="false">IF(AND($J95&lt;=AG$6+6,$K95&gt;=AG$6),IF($G95="Milestone","M",IF($G95="Summary","S","T")),"")</f>
        <v/>
      </c>
      <c r="AH95" s="26" t="str">
        <f aca="false">IF(AND($J95&lt;=AH$6+6,$K95&gt;=AH$6),IF($G95="Milestone","M",IF($G95="Summary","S","T")),"")</f>
        <v/>
      </c>
      <c r="AI95" s="26" t="str">
        <f aca="false">IF(AND($J95&lt;=AI$6+6,$K95&gt;=AI$6),IF($G95="Milestone","M",IF($G95="Summary","S","T")),"")</f>
        <v/>
      </c>
      <c r="AJ95" s="26" t="str">
        <f aca="false">IF(AND($J95&lt;=AJ$6+6,$K95&gt;=AJ$6),IF($G95="Milestone","M",IF($G95="Summary","S","T")),"")</f>
        <v/>
      </c>
      <c r="AK95" s="26" t="str">
        <f aca="false">IF(AND($J95&lt;=AK$6+6,$K95&gt;=AK$6),IF($G95="Milestone","M",IF($G95="Summary","S","T")),"")</f>
        <v/>
      </c>
      <c r="AL95" s="26" t="str">
        <f aca="false">IF(AND($J95&lt;=AL$6+6,$K95&gt;=AL$6),IF($G95="Milestone","M",IF($G95="Summary","S","T")),"")</f>
        <v/>
      </c>
      <c r="AM95" s="26" t="str">
        <f aca="false">IF(AND($J95&lt;=AM$6+6,$K95&gt;=AM$6),IF($G95="Milestone","M",IF($G95="Summary","S","T")),"")</f>
        <v>M</v>
      </c>
      <c r="AN95" s="26" t="str">
        <f aca="false">IF(AND($J95&lt;=AN$6+6,$K95&gt;=AN$6),IF($G95="Milestone","M",IF($G95="Summary","S","T")),"")</f>
        <v/>
      </c>
      <c r="AO95" s="26" t="str">
        <f aca="false">IF(AND($J95&lt;=AO$6+6,$K95&gt;=AO$6),IF($G95="Milestone","M",IF($G95="Summary","S","T")),"")</f>
        <v/>
      </c>
      <c r="AP95" s="26" t="str">
        <f aca="false">IF(AND($J95&lt;=AP$6+6,$K95&gt;=AP$6),IF($G95="Milestone","M",IF($G95="Summary","S","T")),"")</f>
        <v/>
      </c>
    </row>
    <row r="96" customFormat="false" ht="28.35" hidden="false" customHeight="false" outlineLevel="0" collapsed="false">
      <c r="A96" s="27" t="n">
        <v>90</v>
      </c>
      <c r="B96" s="27" t="s">
        <v>165</v>
      </c>
      <c r="C96" s="27" t="n">
        <v>2</v>
      </c>
      <c r="D96" s="4" t="s">
        <v>456</v>
      </c>
      <c r="E96" s="28" t="s">
        <v>154</v>
      </c>
      <c r="F96" s="4" t="s">
        <v>489</v>
      </c>
      <c r="G96" s="27" t="s">
        <v>111</v>
      </c>
      <c r="H96" s="4" t="s">
        <v>490</v>
      </c>
      <c r="I96" s="29"/>
      <c r="J96" s="30" t="n">
        <v>46426</v>
      </c>
      <c r="K96" s="30" t="n">
        <v>46444</v>
      </c>
      <c r="L96" s="27" t="n">
        <f aca="false">IF(G96="Milestone",0,NETWORKDAYS(J96,K96,Settings!$B$20:$B$40))</f>
        <v>15</v>
      </c>
      <c r="M96" s="27" t="s">
        <v>491</v>
      </c>
      <c r="N96" s="28" t="s">
        <v>486</v>
      </c>
      <c r="O96" s="31" t="s">
        <v>113</v>
      </c>
      <c r="P96" s="32" t="n">
        <v>0</v>
      </c>
      <c r="Q96" s="33"/>
      <c r="R96" s="34" t="str">
        <f aca="false">IF(O96="Complete","Done",IF(AND(K96&gt;$J$3,E96&lt;&gt;"Hypercare"),"Past deadline",IF($C$3&gt;K96,"Overdue",IF(AND($C$3&gt;=J96,P96=0),"Start due","On plan"))))</f>
        <v>On plan</v>
      </c>
      <c r="S96" s="4" t="s">
        <v>492</v>
      </c>
      <c r="T96" s="35"/>
      <c r="U96" s="26" t="str">
        <f aca="false">IF(AND($J96&lt;=U$6+6,$K96&gt;=U$6),IF($G96="Milestone","M",IF($G96="Summary","S","T")),"")</f>
        <v/>
      </c>
      <c r="V96" s="26" t="str">
        <f aca="false">IF(AND($J96&lt;=V$6+6,$K96&gt;=V$6),IF($G96="Milestone","M",IF($G96="Summary","S","T")),"")</f>
        <v/>
      </c>
      <c r="W96" s="26" t="str">
        <f aca="false">IF(AND($J96&lt;=W$6+6,$K96&gt;=W$6),IF($G96="Milestone","M",IF($G96="Summary","S","T")),"")</f>
        <v/>
      </c>
      <c r="X96" s="26" t="str">
        <f aca="false">IF(AND($J96&lt;=X$6+6,$K96&gt;=X$6),IF($G96="Milestone","M",IF($G96="Summary","S","T")),"")</f>
        <v/>
      </c>
      <c r="Y96" s="26" t="str">
        <f aca="false">IF(AND($J96&lt;=Y$6+6,$K96&gt;=Y$6),IF($G96="Milestone","M",IF($G96="Summary","S","T")),"")</f>
        <v/>
      </c>
      <c r="Z96" s="26" t="str">
        <f aca="false">IF(AND($J96&lt;=Z$6+6,$K96&gt;=Z$6),IF($G96="Milestone","M",IF($G96="Summary","S","T")),"")</f>
        <v/>
      </c>
      <c r="AA96" s="26" t="str">
        <f aca="false">IF(AND($J96&lt;=AA$6+6,$K96&gt;=AA$6),IF($G96="Milestone","M",IF($G96="Summary","S","T")),"")</f>
        <v/>
      </c>
      <c r="AB96" s="26" t="str">
        <f aca="false">IF(AND($J96&lt;=AB$6+6,$K96&gt;=AB$6),IF($G96="Milestone","M",IF($G96="Summary","S","T")),"")</f>
        <v/>
      </c>
      <c r="AC96" s="26" t="str">
        <f aca="false">IF(AND($J96&lt;=AC$6+6,$K96&gt;=AC$6),IF($G96="Milestone","M",IF($G96="Summary","S","T")),"")</f>
        <v/>
      </c>
      <c r="AD96" s="26" t="str">
        <f aca="false">IF(AND($J96&lt;=AD$6+6,$K96&gt;=AD$6),IF($G96="Milestone","M",IF($G96="Summary","S","T")),"")</f>
        <v/>
      </c>
      <c r="AE96" s="26" t="str">
        <f aca="false">IF(AND($J96&lt;=AE$6+6,$K96&gt;=AE$6),IF($G96="Milestone","M",IF($G96="Summary","S","T")),"")</f>
        <v/>
      </c>
      <c r="AF96" s="26" t="str">
        <f aca="false">IF(AND($J96&lt;=AF$6+6,$K96&gt;=AF$6),IF($G96="Milestone","M",IF($G96="Summary","S","T")),"")</f>
        <v/>
      </c>
      <c r="AG96" s="26" t="str">
        <f aca="false">IF(AND($J96&lt;=AG$6+6,$K96&gt;=AG$6),IF($G96="Milestone","M",IF($G96="Summary","S","T")),"")</f>
        <v/>
      </c>
      <c r="AH96" s="26" t="str">
        <f aca="false">IF(AND($J96&lt;=AH$6+6,$K96&gt;=AH$6),IF($G96="Milestone","M",IF($G96="Summary","S","T")),"")</f>
        <v/>
      </c>
      <c r="AI96" s="26" t="str">
        <f aca="false">IF(AND($J96&lt;=AI$6+6,$K96&gt;=AI$6),IF($G96="Milestone","M",IF($G96="Summary","S","T")),"")</f>
        <v/>
      </c>
      <c r="AJ96" s="26" t="str">
        <f aca="false">IF(AND($J96&lt;=AJ$6+6,$K96&gt;=AJ$6),IF($G96="Milestone","M",IF($G96="Summary","S","T")),"")</f>
        <v/>
      </c>
      <c r="AK96" s="26" t="str">
        <f aca="false">IF(AND($J96&lt;=AK$6+6,$K96&gt;=AK$6),IF($G96="Milestone","M",IF($G96="Summary","S","T")),"")</f>
        <v/>
      </c>
      <c r="AL96" s="26" t="str">
        <f aca="false">IF(AND($J96&lt;=AL$6+6,$K96&gt;=AL$6),IF($G96="Milestone","M",IF($G96="Summary","S","T")),"")</f>
        <v/>
      </c>
      <c r="AM96" s="26" t="str">
        <f aca="false">IF(AND($J96&lt;=AM$6+6,$K96&gt;=AM$6),IF($G96="Milestone","M",IF($G96="Summary","S","T")),"")</f>
        <v>T</v>
      </c>
      <c r="AN96" s="26" t="str">
        <f aca="false">IF(AND($J96&lt;=AN$6+6,$K96&gt;=AN$6),IF($G96="Milestone","M",IF($G96="Summary","S","T")),"")</f>
        <v>T</v>
      </c>
      <c r="AO96" s="26" t="str">
        <f aca="false">IF(AND($J96&lt;=AO$6+6,$K96&gt;=AO$6),IF($G96="Milestone","M",IF($G96="Summary","S","T")),"")</f>
        <v>T</v>
      </c>
      <c r="AP96" s="26" t="str">
        <f aca="false">IF(AND($J96&lt;=AP$6+6,$K96&gt;=AP$6),IF($G96="Milestone","M",IF($G96="Summary","S","T")),"")</f>
        <v/>
      </c>
    </row>
    <row r="97" customFormat="false" ht="28.35" hidden="false" customHeight="false" outlineLevel="0" collapsed="false">
      <c r="A97" s="27" t="n">
        <v>91</v>
      </c>
      <c r="B97" s="27" t="s">
        <v>493</v>
      </c>
      <c r="C97" s="27" t="n">
        <v>2</v>
      </c>
      <c r="D97" s="4" t="s">
        <v>456</v>
      </c>
      <c r="E97" s="28" t="s">
        <v>154</v>
      </c>
      <c r="F97" s="4" t="s">
        <v>494</v>
      </c>
      <c r="G97" s="27" t="s">
        <v>111</v>
      </c>
      <c r="H97" s="4" t="s">
        <v>275</v>
      </c>
      <c r="I97" s="29"/>
      <c r="J97" s="30" t="n">
        <v>46433</v>
      </c>
      <c r="K97" s="30" t="n">
        <v>46437</v>
      </c>
      <c r="L97" s="27" t="n">
        <f aca="false">IF(G97="Milestone",0,NETWORKDAYS(J97,K97,Settings!$B$20:$B$40))</f>
        <v>5</v>
      </c>
      <c r="M97" s="27" t="s">
        <v>491</v>
      </c>
      <c r="N97" s="28" t="s">
        <v>486</v>
      </c>
      <c r="O97" s="31" t="s">
        <v>113</v>
      </c>
      <c r="P97" s="32" t="n">
        <v>0</v>
      </c>
      <c r="Q97" s="33"/>
      <c r="R97" s="34" t="str">
        <f aca="false">IF(O97="Complete","Done",IF(AND(K97&gt;$J$3,E97&lt;&gt;"Hypercare"),"Past deadline",IF($C$3&gt;K97,"Overdue",IF(AND($C$3&gt;=J97,P97=0),"Start due","On plan"))))</f>
        <v>On plan</v>
      </c>
      <c r="S97" s="4" t="s">
        <v>495</v>
      </c>
      <c r="T97" s="35"/>
      <c r="U97" s="26" t="str">
        <f aca="false">IF(AND($J97&lt;=U$6+6,$K97&gt;=U$6),IF($G97="Milestone","M",IF($G97="Summary","S","T")),"")</f>
        <v/>
      </c>
      <c r="V97" s="26" t="str">
        <f aca="false">IF(AND($J97&lt;=V$6+6,$K97&gt;=V$6),IF($G97="Milestone","M",IF($G97="Summary","S","T")),"")</f>
        <v/>
      </c>
      <c r="W97" s="26" t="str">
        <f aca="false">IF(AND($J97&lt;=W$6+6,$K97&gt;=W$6),IF($G97="Milestone","M",IF($G97="Summary","S","T")),"")</f>
        <v/>
      </c>
      <c r="X97" s="26" t="str">
        <f aca="false">IF(AND($J97&lt;=X$6+6,$K97&gt;=X$6),IF($G97="Milestone","M",IF($G97="Summary","S","T")),"")</f>
        <v/>
      </c>
      <c r="Y97" s="26" t="str">
        <f aca="false">IF(AND($J97&lt;=Y$6+6,$K97&gt;=Y$6),IF($G97="Milestone","M",IF($G97="Summary","S","T")),"")</f>
        <v/>
      </c>
      <c r="Z97" s="26" t="str">
        <f aca="false">IF(AND($J97&lt;=Z$6+6,$K97&gt;=Z$6),IF($G97="Milestone","M",IF($G97="Summary","S","T")),"")</f>
        <v/>
      </c>
      <c r="AA97" s="26" t="str">
        <f aca="false">IF(AND($J97&lt;=AA$6+6,$K97&gt;=AA$6),IF($G97="Milestone","M",IF($G97="Summary","S","T")),"")</f>
        <v/>
      </c>
      <c r="AB97" s="26" t="str">
        <f aca="false">IF(AND($J97&lt;=AB$6+6,$K97&gt;=AB$6),IF($G97="Milestone","M",IF($G97="Summary","S","T")),"")</f>
        <v/>
      </c>
      <c r="AC97" s="26" t="str">
        <f aca="false">IF(AND($J97&lt;=AC$6+6,$K97&gt;=AC$6),IF($G97="Milestone","M",IF($G97="Summary","S","T")),"")</f>
        <v/>
      </c>
      <c r="AD97" s="26" t="str">
        <f aca="false">IF(AND($J97&lt;=AD$6+6,$K97&gt;=AD$6),IF($G97="Milestone","M",IF($G97="Summary","S","T")),"")</f>
        <v/>
      </c>
      <c r="AE97" s="26" t="str">
        <f aca="false">IF(AND($J97&lt;=AE$6+6,$K97&gt;=AE$6),IF($G97="Milestone","M",IF($G97="Summary","S","T")),"")</f>
        <v/>
      </c>
      <c r="AF97" s="26" t="str">
        <f aca="false">IF(AND($J97&lt;=AF$6+6,$K97&gt;=AF$6),IF($G97="Milestone","M",IF($G97="Summary","S","T")),"")</f>
        <v/>
      </c>
      <c r="AG97" s="26" t="str">
        <f aca="false">IF(AND($J97&lt;=AG$6+6,$K97&gt;=AG$6),IF($G97="Milestone","M",IF($G97="Summary","S","T")),"")</f>
        <v/>
      </c>
      <c r="AH97" s="26" t="str">
        <f aca="false">IF(AND($J97&lt;=AH$6+6,$K97&gt;=AH$6),IF($G97="Milestone","M",IF($G97="Summary","S","T")),"")</f>
        <v/>
      </c>
      <c r="AI97" s="26" t="str">
        <f aca="false">IF(AND($J97&lt;=AI$6+6,$K97&gt;=AI$6),IF($G97="Milestone","M",IF($G97="Summary","S","T")),"")</f>
        <v/>
      </c>
      <c r="AJ97" s="26" t="str">
        <f aca="false">IF(AND($J97&lt;=AJ$6+6,$K97&gt;=AJ$6),IF($G97="Milestone","M",IF($G97="Summary","S","T")),"")</f>
        <v/>
      </c>
      <c r="AK97" s="26" t="str">
        <f aca="false">IF(AND($J97&lt;=AK$6+6,$K97&gt;=AK$6),IF($G97="Milestone","M",IF($G97="Summary","S","T")),"")</f>
        <v/>
      </c>
      <c r="AL97" s="26" t="str">
        <f aca="false">IF(AND($J97&lt;=AL$6+6,$K97&gt;=AL$6),IF($G97="Milestone","M",IF($G97="Summary","S","T")),"")</f>
        <v/>
      </c>
      <c r="AM97" s="26" t="str">
        <f aca="false">IF(AND($J97&lt;=AM$6+6,$K97&gt;=AM$6),IF($G97="Milestone","M",IF($G97="Summary","S","T")),"")</f>
        <v/>
      </c>
      <c r="AN97" s="26" t="str">
        <f aca="false">IF(AND($J97&lt;=AN$6+6,$K97&gt;=AN$6),IF($G97="Milestone","M",IF($G97="Summary","S","T")),"")</f>
        <v>T</v>
      </c>
      <c r="AO97" s="26" t="str">
        <f aca="false">IF(AND($J97&lt;=AO$6+6,$K97&gt;=AO$6),IF($G97="Milestone","M",IF($G97="Summary","S","T")),"")</f>
        <v/>
      </c>
      <c r="AP97" s="26" t="str">
        <f aca="false">IF(AND($J97&lt;=AP$6+6,$K97&gt;=AP$6),IF($G97="Milestone","M",IF($G97="Summary","S","T")),"")</f>
        <v/>
      </c>
    </row>
    <row r="98" customFormat="false" ht="28.35" hidden="false" customHeight="false" outlineLevel="0" collapsed="false">
      <c r="A98" s="27" t="n">
        <v>92</v>
      </c>
      <c r="B98" s="27" t="s">
        <v>157</v>
      </c>
      <c r="C98" s="27" t="n">
        <v>2</v>
      </c>
      <c r="D98" s="4" t="s">
        <v>456</v>
      </c>
      <c r="E98" s="28" t="s">
        <v>154</v>
      </c>
      <c r="F98" s="4" t="s">
        <v>496</v>
      </c>
      <c r="G98" s="27" t="s">
        <v>111</v>
      </c>
      <c r="H98" s="4" t="s">
        <v>410</v>
      </c>
      <c r="I98" s="29"/>
      <c r="J98" s="30" t="n">
        <v>46442</v>
      </c>
      <c r="K98" s="30" t="n">
        <v>46444</v>
      </c>
      <c r="L98" s="27" t="n">
        <f aca="false">IF(G98="Milestone",0,NETWORKDAYS(J98,K98,Settings!$B$20:$B$40))</f>
        <v>3</v>
      </c>
      <c r="M98" s="27" t="s">
        <v>164</v>
      </c>
      <c r="N98" s="28" t="s">
        <v>165</v>
      </c>
      <c r="O98" s="31" t="s">
        <v>113</v>
      </c>
      <c r="P98" s="32" t="n">
        <v>0</v>
      </c>
      <c r="Q98" s="33"/>
      <c r="R98" s="34" t="str">
        <f aca="false">IF(O98="Complete","Done",IF(AND(K98&gt;$J$3,E98&lt;&gt;"Hypercare"),"Past deadline",IF($C$3&gt;K98,"Overdue",IF(AND($C$3&gt;=J98,P98=0),"Start due","On plan"))))</f>
        <v>On plan</v>
      </c>
      <c r="S98" s="4" t="s">
        <v>497</v>
      </c>
      <c r="T98" s="35"/>
      <c r="U98" s="26" t="str">
        <f aca="false">IF(AND($J98&lt;=U$6+6,$K98&gt;=U$6),IF($G98="Milestone","M",IF($G98="Summary","S","T")),"")</f>
        <v/>
      </c>
      <c r="V98" s="26" t="str">
        <f aca="false">IF(AND($J98&lt;=V$6+6,$K98&gt;=V$6),IF($G98="Milestone","M",IF($G98="Summary","S","T")),"")</f>
        <v/>
      </c>
      <c r="W98" s="26" t="str">
        <f aca="false">IF(AND($J98&lt;=W$6+6,$K98&gt;=W$6),IF($G98="Milestone","M",IF($G98="Summary","S","T")),"")</f>
        <v/>
      </c>
      <c r="X98" s="26" t="str">
        <f aca="false">IF(AND($J98&lt;=X$6+6,$K98&gt;=X$6),IF($G98="Milestone","M",IF($G98="Summary","S","T")),"")</f>
        <v/>
      </c>
      <c r="Y98" s="26" t="str">
        <f aca="false">IF(AND($J98&lt;=Y$6+6,$K98&gt;=Y$6),IF($G98="Milestone","M",IF($G98="Summary","S","T")),"")</f>
        <v/>
      </c>
      <c r="Z98" s="26" t="str">
        <f aca="false">IF(AND($J98&lt;=Z$6+6,$K98&gt;=Z$6),IF($G98="Milestone","M",IF($G98="Summary","S","T")),"")</f>
        <v/>
      </c>
      <c r="AA98" s="26" t="str">
        <f aca="false">IF(AND($J98&lt;=AA$6+6,$K98&gt;=AA$6),IF($G98="Milestone","M",IF($G98="Summary","S","T")),"")</f>
        <v/>
      </c>
      <c r="AB98" s="26" t="str">
        <f aca="false">IF(AND($J98&lt;=AB$6+6,$K98&gt;=AB$6),IF($G98="Milestone","M",IF($G98="Summary","S","T")),"")</f>
        <v/>
      </c>
      <c r="AC98" s="26" t="str">
        <f aca="false">IF(AND($J98&lt;=AC$6+6,$K98&gt;=AC$6),IF($G98="Milestone","M",IF($G98="Summary","S","T")),"")</f>
        <v/>
      </c>
      <c r="AD98" s="26" t="str">
        <f aca="false">IF(AND($J98&lt;=AD$6+6,$K98&gt;=AD$6),IF($G98="Milestone","M",IF($G98="Summary","S","T")),"")</f>
        <v/>
      </c>
      <c r="AE98" s="26" t="str">
        <f aca="false">IF(AND($J98&lt;=AE$6+6,$K98&gt;=AE$6),IF($G98="Milestone","M",IF($G98="Summary","S","T")),"")</f>
        <v/>
      </c>
      <c r="AF98" s="26" t="str">
        <f aca="false">IF(AND($J98&lt;=AF$6+6,$K98&gt;=AF$6),IF($G98="Milestone","M",IF($G98="Summary","S","T")),"")</f>
        <v/>
      </c>
      <c r="AG98" s="26" t="str">
        <f aca="false">IF(AND($J98&lt;=AG$6+6,$K98&gt;=AG$6),IF($G98="Milestone","M",IF($G98="Summary","S","T")),"")</f>
        <v/>
      </c>
      <c r="AH98" s="26" t="str">
        <f aca="false">IF(AND($J98&lt;=AH$6+6,$K98&gt;=AH$6),IF($G98="Milestone","M",IF($G98="Summary","S","T")),"")</f>
        <v/>
      </c>
      <c r="AI98" s="26" t="str">
        <f aca="false">IF(AND($J98&lt;=AI$6+6,$K98&gt;=AI$6),IF($G98="Milestone","M",IF($G98="Summary","S","T")),"")</f>
        <v/>
      </c>
      <c r="AJ98" s="26" t="str">
        <f aca="false">IF(AND($J98&lt;=AJ$6+6,$K98&gt;=AJ$6),IF($G98="Milestone","M",IF($G98="Summary","S","T")),"")</f>
        <v/>
      </c>
      <c r="AK98" s="26" t="str">
        <f aca="false">IF(AND($J98&lt;=AK$6+6,$K98&gt;=AK$6),IF($G98="Milestone","M",IF($G98="Summary","S","T")),"")</f>
        <v/>
      </c>
      <c r="AL98" s="26" t="str">
        <f aca="false">IF(AND($J98&lt;=AL$6+6,$K98&gt;=AL$6),IF($G98="Milestone","M",IF($G98="Summary","S","T")),"")</f>
        <v/>
      </c>
      <c r="AM98" s="26" t="str">
        <f aca="false">IF(AND($J98&lt;=AM$6+6,$K98&gt;=AM$6),IF($G98="Milestone","M",IF($G98="Summary","S","T")),"")</f>
        <v/>
      </c>
      <c r="AN98" s="26" t="str">
        <f aca="false">IF(AND($J98&lt;=AN$6+6,$K98&gt;=AN$6),IF($G98="Milestone","M",IF($G98="Summary","S","T")),"")</f>
        <v/>
      </c>
      <c r="AO98" s="26" t="str">
        <f aca="false">IF(AND($J98&lt;=AO$6+6,$K98&gt;=AO$6),IF($G98="Milestone","M",IF($G98="Summary","S","T")),"")</f>
        <v>T</v>
      </c>
      <c r="AP98" s="26" t="str">
        <f aca="false">IF(AND($J98&lt;=AP$6+6,$K98&gt;=AP$6),IF($G98="Milestone","M",IF($G98="Summary","S","T")),"")</f>
        <v/>
      </c>
    </row>
    <row r="99" customFormat="false" ht="28.35" hidden="false" customHeight="false" outlineLevel="0" collapsed="false">
      <c r="A99" s="27" t="n">
        <v>93</v>
      </c>
      <c r="B99" s="27" t="s">
        <v>498</v>
      </c>
      <c r="C99" s="27" t="n">
        <v>2</v>
      </c>
      <c r="D99" s="4" t="s">
        <v>456</v>
      </c>
      <c r="E99" s="28" t="s">
        <v>154</v>
      </c>
      <c r="F99" s="4" t="s">
        <v>499</v>
      </c>
      <c r="G99" s="27" t="s">
        <v>111</v>
      </c>
      <c r="H99" s="4" t="s">
        <v>500</v>
      </c>
      <c r="I99" s="29"/>
      <c r="J99" s="30" t="n">
        <v>46447</v>
      </c>
      <c r="K99" s="30" t="n">
        <v>46451</v>
      </c>
      <c r="L99" s="27" t="n">
        <f aca="false">IF(G99="Milestone",0,NETWORKDAYS(J99,K99,Settings!$B$20:$B$40))</f>
        <v>5</v>
      </c>
      <c r="M99" s="27" t="s">
        <v>164</v>
      </c>
      <c r="N99" s="28" t="s">
        <v>165</v>
      </c>
      <c r="O99" s="31" t="s">
        <v>113</v>
      </c>
      <c r="P99" s="32" t="n">
        <v>0</v>
      </c>
      <c r="Q99" s="33"/>
      <c r="R99" s="34" t="str">
        <f aca="false">IF(O99="Complete","Done",IF(AND(K99&gt;$J$3,E99&lt;&gt;"Hypercare"),"Past deadline",IF($C$3&gt;K99,"Overdue",IF(AND($C$3&gt;=J99,P99=0),"Start due","On plan"))))</f>
        <v>On plan</v>
      </c>
      <c r="S99" s="4" t="s">
        <v>501</v>
      </c>
      <c r="T99" s="35"/>
      <c r="U99" s="26" t="str">
        <f aca="false">IF(AND($J99&lt;=U$6+6,$K99&gt;=U$6),IF($G99="Milestone","M",IF($G99="Summary","S","T")),"")</f>
        <v/>
      </c>
      <c r="V99" s="26" t="str">
        <f aca="false">IF(AND($J99&lt;=V$6+6,$K99&gt;=V$6),IF($G99="Milestone","M",IF($G99="Summary","S","T")),"")</f>
        <v/>
      </c>
      <c r="W99" s="26" t="str">
        <f aca="false">IF(AND($J99&lt;=W$6+6,$K99&gt;=W$6),IF($G99="Milestone","M",IF($G99="Summary","S","T")),"")</f>
        <v/>
      </c>
      <c r="X99" s="26" t="str">
        <f aca="false">IF(AND($J99&lt;=X$6+6,$K99&gt;=X$6),IF($G99="Milestone","M",IF($G99="Summary","S","T")),"")</f>
        <v/>
      </c>
      <c r="Y99" s="26" t="str">
        <f aca="false">IF(AND($J99&lt;=Y$6+6,$K99&gt;=Y$6),IF($G99="Milestone","M",IF($G99="Summary","S","T")),"")</f>
        <v/>
      </c>
      <c r="Z99" s="26" t="str">
        <f aca="false">IF(AND($J99&lt;=Z$6+6,$K99&gt;=Z$6),IF($G99="Milestone","M",IF($G99="Summary","S","T")),"")</f>
        <v/>
      </c>
      <c r="AA99" s="26" t="str">
        <f aca="false">IF(AND($J99&lt;=AA$6+6,$K99&gt;=AA$6),IF($G99="Milestone","M",IF($G99="Summary","S","T")),"")</f>
        <v/>
      </c>
      <c r="AB99" s="26" t="str">
        <f aca="false">IF(AND($J99&lt;=AB$6+6,$K99&gt;=AB$6),IF($G99="Milestone","M",IF($G99="Summary","S","T")),"")</f>
        <v/>
      </c>
      <c r="AC99" s="26" t="str">
        <f aca="false">IF(AND($J99&lt;=AC$6+6,$K99&gt;=AC$6),IF($G99="Milestone","M",IF($G99="Summary","S","T")),"")</f>
        <v/>
      </c>
      <c r="AD99" s="26" t="str">
        <f aca="false">IF(AND($J99&lt;=AD$6+6,$K99&gt;=AD$6),IF($G99="Milestone","M",IF($G99="Summary","S","T")),"")</f>
        <v/>
      </c>
      <c r="AE99" s="26" t="str">
        <f aca="false">IF(AND($J99&lt;=AE$6+6,$K99&gt;=AE$6),IF($G99="Milestone","M",IF($G99="Summary","S","T")),"")</f>
        <v/>
      </c>
      <c r="AF99" s="26" t="str">
        <f aca="false">IF(AND($J99&lt;=AF$6+6,$K99&gt;=AF$6),IF($G99="Milestone","M",IF($G99="Summary","S","T")),"")</f>
        <v/>
      </c>
      <c r="AG99" s="26" t="str">
        <f aca="false">IF(AND($J99&lt;=AG$6+6,$K99&gt;=AG$6),IF($G99="Milestone","M",IF($G99="Summary","S","T")),"")</f>
        <v/>
      </c>
      <c r="AH99" s="26" t="str">
        <f aca="false">IF(AND($J99&lt;=AH$6+6,$K99&gt;=AH$6),IF($G99="Milestone","M",IF($G99="Summary","S","T")),"")</f>
        <v/>
      </c>
      <c r="AI99" s="26" t="str">
        <f aca="false">IF(AND($J99&lt;=AI$6+6,$K99&gt;=AI$6),IF($G99="Milestone","M",IF($G99="Summary","S","T")),"")</f>
        <v/>
      </c>
      <c r="AJ99" s="26" t="str">
        <f aca="false">IF(AND($J99&lt;=AJ$6+6,$K99&gt;=AJ$6),IF($G99="Milestone","M",IF($G99="Summary","S","T")),"")</f>
        <v/>
      </c>
      <c r="AK99" s="26" t="str">
        <f aca="false">IF(AND($J99&lt;=AK$6+6,$K99&gt;=AK$6),IF($G99="Milestone","M",IF($G99="Summary","S","T")),"")</f>
        <v/>
      </c>
      <c r="AL99" s="26" t="str">
        <f aca="false">IF(AND($J99&lt;=AL$6+6,$K99&gt;=AL$6),IF($G99="Milestone","M",IF($G99="Summary","S","T")),"")</f>
        <v/>
      </c>
      <c r="AM99" s="26" t="str">
        <f aca="false">IF(AND($J99&lt;=AM$6+6,$K99&gt;=AM$6),IF($G99="Milestone","M",IF($G99="Summary","S","T")),"")</f>
        <v/>
      </c>
      <c r="AN99" s="26" t="str">
        <f aca="false">IF(AND($J99&lt;=AN$6+6,$K99&gt;=AN$6),IF($G99="Milestone","M",IF($G99="Summary","S","T")),"")</f>
        <v/>
      </c>
      <c r="AO99" s="26" t="str">
        <f aca="false">IF(AND($J99&lt;=AO$6+6,$K99&gt;=AO$6),IF($G99="Milestone","M",IF($G99="Summary","S","T")),"")</f>
        <v/>
      </c>
      <c r="AP99" s="26" t="str">
        <f aca="false">IF(AND($J99&lt;=AP$6+6,$K99&gt;=AP$6),IF($G99="Milestone","M",IF($G99="Summary","S","T")),"")</f>
        <v>T</v>
      </c>
    </row>
  </sheetData>
  <autoFilter ref="A6:T99"/>
  <conditionalFormatting sqref="U7:AP99">
    <cfRule type="cellIs" priority="2" operator="equal" aboveAverage="0" equalAverage="0" bottom="0" percent="0" rank="0" text="" dxfId="8">
      <formula>"T"</formula>
    </cfRule>
    <cfRule type="cellIs" priority="3" operator="equal" aboveAverage="0" equalAverage="0" bottom="0" percent="0" rank="0" text="" dxfId="9">
      <formula>"S"</formula>
    </cfRule>
    <cfRule type="cellIs" priority="4" operator="equal" aboveAverage="0" equalAverage="0" bottom="0" percent="0" rank="0" text="" dxfId="10">
      <formula>"M"</formula>
    </cfRule>
  </conditionalFormatting>
  <conditionalFormatting sqref="U6:AP6">
    <cfRule type="expression" priority="5" aboveAverage="0" equalAverage="0" bottom="0" percent="0" rank="0" text="" dxfId="11">
      <formula>AND(U$6&lt;=$J$3,U$6+6&gt;=$J$3)</formula>
    </cfRule>
    <cfRule type="expression" priority="6" aboveAverage="0" equalAverage="0" bottom="0" percent="0" rank="0" text="" dxfId="12">
      <formula>AND(U$6+6&gt;=$L$3,U$6&lt;=$M$3)</formula>
    </cfRule>
  </conditionalFormatting>
  <conditionalFormatting sqref="O7:O99">
    <cfRule type="cellIs" priority="7" operator="equal" aboveAverage="0" equalAverage="0" bottom="0" percent="0" rank="0" text="" dxfId="13">
      <formula>"Complete"</formula>
    </cfRule>
    <cfRule type="cellIs" priority="8" operator="equal" aboveAverage="0" equalAverage="0" bottom="0" percent="0" rank="0" text="" dxfId="14">
      <formula>"In progress"</formula>
    </cfRule>
    <cfRule type="cellIs" priority="9" operator="equal" aboveAverage="0" equalAverage="0" bottom="0" percent="0" rank="0" text="" dxfId="15">
      <formula>"Blocked"</formula>
    </cfRule>
    <cfRule type="cellIs" priority="10" operator="equal" aboveAverage="0" equalAverage="0" bottom="0" percent="0" rank="0" text="" dxfId="16">
      <formula>"Deferred"</formula>
    </cfRule>
  </conditionalFormatting>
  <conditionalFormatting sqref="R7:R99">
    <cfRule type="cellIs" priority="11" operator="equal" aboveAverage="0" equalAverage="0" bottom="0" percent="0" rank="0" text="" dxfId="15">
      <formula>"Overdue"</formula>
    </cfRule>
    <cfRule type="cellIs" priority="12" operator="equal" aboveAverage="0" equalAverage="0" bottom="0" percent="0" rank="0" text="" dxfId="15">
      <formula>"Past deadline"</formula>
    </cfRule>
    <cfRule type="cellIs" priority="13" operator="equal" aboveAverage="0" equalAverage="0" bottom="0" percent="0" rank="0" text="" dxfId="15">
      <formula>"Has overdue tasks"</formula>
    </cfRule>
    <cfRule type="cellIs" priority="14" operator="equal" aboveAverage="0" equalAverage="0" bottom="0" percent="0" rank="0" text="" dxfId="15">
      <formula>"Has past-deadline tasks"</formula>
    </cfRule>
    <cfRule type="cellIs" priority="15" operator="equal" aboveAverage="0" equalAverage="0" bottom="0" percent="0" rank="0" text="" dxfId="17">
      <formula>"Start due"</formula>
    </cfRule>
    <cfRule type="cellIs" priority="16" operator="equal" aboveAverage="0" equalAverage="0" bottom="0" percent="0" rank="0" text="" dxfId="13">
      <formula>"On plan"</formula>
    </cfRule>
    <cfRule type="cellIs" priority="17" operator="equal" aboveAverage="0" equalAverage="0" bottom="0" percent="0" rank="0" text="" dxfId="16">
      <formula>"Done"</formula>
    </cfRule>
  </conditionalFormatting>
  <dataValidations count="2">
    <dataValidation allowBlank="true" errorStyle="stop" operator="between" showDropDown="false" showErrorMessage="false" showInputMessage="false" sqref="O8:O18 O20:O33 O35:O43 O45:O57 O59:O67 O69:O77 O79:O86 O88:O99" type="list">
      <formula1>"Not started,In progress,Blocked,Complete,Deferred"</formula1>
      <formula2>0</formula2>
    </dataValidation>
    <dataValidation allowBlank="true" error="Enter a value between 0% and 100%" errorStyle="stop" operator="between" showDropDown="false" showErrorMessage="false" showInputMessage="false" sqref="P8:P18 P20:P33 P35:P43 P45:P57 P59:P67 P69:P77 P79:P86 P88:P99" type="decimal">
      <formula1>0</formula1>
      <formula2>1</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M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3" min="3" style="0" width="38"/>
    <col collapsed="false" customWidth="true" hidden="false" outlineLevel="0" max="4" min="4" style="0" width="30"/>
    <col collapsed="false" customWidth="true" hidden="false" outlineLevel="0" max="5" min="5" style="0" width="36"/>
    <col collapsed="false" customWidth="true" hidden="false" outlineLevel="0" max="6" min="6" style="0" width="11"/>
    <col collapsed="false" customWidth="true" hidden="false" outlineLevel="0" max="7" min="7" style="0" width="8"/>
    <col collapsed="false" customWidth="true" hidden="false" outlineLevel="0" max="8" min="8" style="0" width="10"/>
    <col collapsed="false" customWidth="true" hidden="false" outlineLevel="0" max="9" min="9" style="0" width="11"/>
    <col collapsed="false" customWidth="true" hidden="false" outlineLevel="0" max="11" min="10" style="0" width="12"/>
    <col collapsed="false" customWidth="true" hidden="false" outlineLevel="0" max="12" min="12" style="0" width="10"/>
    <col collapsed="false" customWidth="true" hidden="false" outlineLevel="0" max="13" min="13" style="0" width="11"/>
  </cols>
  <sheetData>
    <row r="1" customFormat="false" ht="19.7" hidden="false" customHeight="false" outlineLevel="0" collapsed="false">
      <c r="B1" s="1" t="s">
        <v>502</v>
      </c>
    </row>
    <row r="2" customFormat="false" ht="15" hidden="false" customHeight="false" outlineLevel="0" collapsed="false">
      <c r="B2" s="2" t="s">
        <v>503</v>
      </c>
    </row>
    <row r="4" customFormat="false" ht="36" hidden="false" customHeight="true" outlineLevel="0" collapsed="false">
      <c r="B4" s="5" t="s">
        <v>87</v>
      </c>
      <c r="C4" s="5" t="s">
        <v>504</v>
      </c>
      <c r="D4" s="5" t="s">
        <v>505</v>
      </c>
      <c r="E4" s="5" t="s">
        <v>506</v>
      </c>
      <c r="F4" s="5" t="s">
        <v>507</v>
      </c>
      <c r="G4" s="5" t="s">
        <v>508</v>
      </c>
      <c r="H4" s="5" t="s">
        <v>509</v>
      </c>
      <c r="I4" s="5" t="s">
        <v>510</v>
      </c>
      <c r="J4" s="5" t="s">
        <v>93</v>
      </c>
      <c r="K4" s="5" t="s">
        <v>94</v>
      </c>
      <c r="L4" s="5" t="s">
        <v>511</v>
      </c>
      <c r="M4" s="5" t="s">
        <v>512</v>
      </c>
    </row>
    <row r="5" customFormat="false" ht="28.35" hidden="false" customHeight="false" outlineLevel="0" collapsed="false">
      <c r="B5" s="6" t="s">
        <v>105</v>
      </c>
      <c r="C5" s="4" t="s">
        <v>513</v>
      </c>
      <c r="D5" s="4" t="s">
        <v>514</v>
      </c>
      <c r="E5" s="4" t="s">
        <v>515</v>
      </c>
      <c r="F5" s="45" t="n">
        <v>0.1</v>
      </c>
      <c r="G5" s="4" t="n">
        <f aca="false">COUNTIFS('WBS Plan'!$D$7:$D$99,B5,'WBS Plan'!$G$7:$G$99,"&lt;&gt;Summary")</f>
        <v>11</v>
      </c>
      <c r="H5" s="4" t="n">
        <f aca="false">COUNTIFS('WBS Plan'!$D$7:$D$99,B5,'WBS Plan'!$G$7:$G$99,"&lt;&gt;Summary",'WBS Plan'!$O$7:$O$99,"Complete")</f>
        <v>0</v>
      </c>
      <c r="I5" s="46" t="n">
        <f aca="false">IFERROR(SUMPRODUCT(('WBS Plan'!$D$7:$D$99=B5)*('WBS Plan'!$G$7:$G$99&lt;&gt;"Summary")*('WBS Plan'!$P$7:$P$99)*('WBS Plan'!$L$7:$L$99))/SUMIFS('WBS Plan'!$L$7:$L$99,'WBS Plan'!$D$7:$D$99,B5,'WBS Plan'!$G$7:$G$99,"&lt;&gt;Summary"),0)</f>
        <v>0</v>
      </c>
      <c r="J5" s="47" t="n">
        <f aca="false">_xlfn.MINIFS('WBS Plan'!$J$7:$J$99,'WBS Plan'!$D$7:$D$99,B5,'WBS Plan'!$G$7:$G$99,"&lt;&gt;Summary")</f>
        <v>46300</v>
      </c>
      <c r="K5" s="47" t="n">
        <f aca="false">_xlfn.MAXIFS('WBS Plan'!$K$7:$K$99,'WBS Plan'!$D$7:$D$99,B5,'WBS Plan'!$G$7:$G$99,"&lt;&gt;Summary")</f>
        <v>46444</v>
      </c>
      <c r="L5" s="48" t="n">
        <f aca="false">COUNTIFS('WBS Plan'!$D$7:$D$99,B5,'WBS Plan'!$R$7:$R$99,"Overdue")</f>
        <v>0</v>
      </c>
      <c r="M5" s="48" t="n">
        <f aca="false">COUNTIFS('WBS Plan'!$D$7:$D$99,B5,'WBS Plan'!$R$7:$R$99,"Past deadline")</f>
        <v>0</v>
      </c>
    </row>
    <row r="6" customFormat="false" ht="28.35" hidden="false" customHeight="false" outlineLevel="0" collapsed="false">
      <c r="B6" s="6" t="s">
        <v>167</v>
      </c>
      <c r="C6" s="4" t="s">
        <v>516</v>
      </c>
      <c r="D6" s="4" t="s">
        <v>517</v>
      </c>
      <c r="E6" s="4" t="s">
        <v>518</v>
      </c>
      <c r="F6" s="45" t="n">
        <v>0.15</v>
      </c>
      <c r="G6" s="4" t="n">
        <f aca="false">COUNTIFS('WBS Plan'!$D$7:$D$99,B6,'WBS Plan'!$G$7:$G$99,"&lt;&gt;Summary")</f>
        <v>14</v>
      </c>
      <c r="H6" s="4" t="n">
        <f aca="false">COUNTIFS('WBS Plan'!$D$7:$D$99,B6,'WBS Plan'!$G$7:$G$99,"&lt;&gt;Summary",'WBS Plan'!$O$7:$O$99,"Complete")</f>
        <v>0</v>
      </c>
      <c r="I6" s="46" t="n">
        <f aca="false">IFERROR(SUMPRODUCT(('WBS Plan'!$D$7:$D$99=B6)*('WBS Plan'!$G$7:$G$99&lt;&gt;"Summary")*('WBS Plan'!$P$7:$P$99)*('WBS Plan'!$L$7:$L$99))/SUMIFS('WBS Plan'!$L$7:$L$99,'WBS Plan'!$D$7:$D$99,B6,'WBS Plan'!$G$7:$G$99,"&lt;&gt;Summary"),0)</f>
        <v>0</v>
      </c>
      <c r="J6" s="47" t="n">
        <f aca="false">_xlfn.MINIFS('WBS Plan'!$J$7:$J$99,'WBS Plan'!$D$7:$D$99,B6,'WBS Plan'!$G$7:$G$99,"&lt;&gt;Summary")</f>
        <v>46302</v>
      </c>
      <c r="K6" s="47" t="n">
        <f aca="false">_xlfn.MAXIFS('WBS Plan'!$K$7:$K$99,'WBS Plan'!$D$7:$D$99,B6,'WBS Plan'!$G$7:$G$99,"&lt;&gt;Summary")</f>
        <v>46339</v>
      </c>
      <c r="L6" s="48" t="n">
        <f aca="false">COUNTIFS('WBS Plan'!$D$7:$D$99,B6,'WBS Plan'!$R$7:$R$99,"Overdue")</f>
        <v>0</v>
      </c>
      <c r="M6" s="48" t="n">
        <f aca="false">COUNTIFS('WBS Plan'!$D$7:$D$99,B6,'WBS Plan'!$R$7:$R$99,"Past deadline")</f>
        <v>0</v>
      </c>
    </row>
    <row r="7" customFormat="false" ht="28.35" hidden="false" customHeight="false" outlineLevel="0" collapsed="false">
      <c r="B7" s="6" t="s">
        <v>230</v>
      </c>
      <c r="C7" s="4" t="s">
        <v>519</v>
      </c>
      <c r="D7" s="4" t="s">
        <v>520</v>
      </c>
      <c r="E7" s="4" t="s">
        <v>521</v>
      </c>
      <c r="F7" s="45" t="n">
        <v>0.05</v>
      </c>
      <c r="G7" s="4" t="n">
        <f aca="false">COUNTIFS('WBS Plan'!$D$7:$D$99,B7,'WBS Plan'!$G$7:$G$99,"&lt;&gt;Summary")</f>
        <v>9</v>
      </c>
      <c r="H7" s="4" t="n">
        <f aca="false">COUNTIFS('WBS Plan'!$D$7:$D$99,B7,'WBS Plan'!$G$7:$G$99,"&lt;&gt;Summary",'WBS Plan'!$O$7:$O$99,"Complete")</f>
        <v>0</v>
      </c>
      <c r="I7" s="46" t="n">
        <f aca="false">IFERROR(SUMPRODUCT(('WBS Plan'!$D$7:$D$99=B7)*('WBS Plan'!$G$7:$G$99&lt;&gt;"Summary")*('WBS Plan'!$P$7:$P$99)*('WBS Plan'!$L$7:$L$99))/SUMIFS('WBS Plan'!$L$7:$L$99,'WBS Plan'!$D$7:$D$99,B7,'WBS Plan'!$G$7:$G$99,"&lt;&gt;Summary"),0)</f>
        <v>0</v>
      </c>
      <c r="J7" s="47" t="n">
        <f aca="false">_xlfn.MINIFS('WBS Plan'!$J$7:$J$99,'WBS Plan'!$D$7:$D$99,B7,'WBS Plan'!$G$7:$G$99,"&lt;&gt;Summary")</f>
        <v>46300</v>
      </c>
      <c r="K7" s="47" t="n">
        <f aca="false">_xlfn.MAXIFS('WBS Plan'!$K$7:$K$99,'WBS Plan'!$D$7:$D$99,B7,'WBS Plan'!$G$7:$G$99,"&lt;&gt;Summary")</f>
        <v>46416</v>
      </c>
      <c r="L7" s="48" t="n">
        <f aca="false">COUNTIFS('WBS Plan'!$D$7:$D$99,B7,'WBS Plan'!$R$7:$R$99,"Overdue")</f>
        <v>0</v>
      </c>
      <c r="M7" s="48" t="n">
        <f aca="false">COUNTIFS('WBS Plan'!$D$7:$D$99,B7,'WBS Plan'!$R$7:$R$99,"Past deadline")</f>
        <v>0</v>
      </c>
    </row>
    <row r="8" customFormat="false" ht="28.35" hidden="false" customHeight="false" outlineLevel="0" collapsed="false">
      <c r="B8" s="6" t="s">
        <v>272</v>
      </c>
      <c r="C8" s="4" t="s">
        <v>522</v>
      </c>
      <c r="D8" s="4" t="s">
        <v>523</v>
      </c>
      <c r="E8" s="4" t="s">
        <v>524</v>
      </c>
      <c r="F8" s="45" t="n">
        <v>0.25</v>
      </c>
      <c r="G8" s="4" t="n">
        <f aca="false">COUNTIFS('WBS Plan'!$D$7:$D$99,B8,'WBS Plan'!$G$7:$G$99,"&lt;&gt;Summary")</f>
        <v>13</v>
      </c>
      <c r="H8" s="4" t="n">
        <f aca="false">COUNTIFS('WBS Plan'!$D$7:$D$99,B8,'WBS Plan'!$G$7:$G$99,"&lt;&gt;Summary",'WBS Plan'!$O$7:$O$99,"Complete")</f>
        <v>0</v>
      </c>
      <c r="I8" s="46" t="n">
        <f aca="false">IFERROR(SUMPRODUCT(('WBS Plan'!$D$7:$D$99=B8)*('WBS Plan'!$G$7:$G$99&lt;&gt;"Summary")*('WBS Plan'!$P$7:$P$99)*('WBS Plan'!$L$7:$L$99))/SUMIFS('WBS Plan'!$L$7:$L$99,'WBS Plan'!$D$7:$D$99,B8,'WBS Plan'!$G$7:$G$99,"&lt;&gt;Summary"),0)</f>
        <v>0</v>
      </c>
      <c r="J8" s="47" t="n">
        <f aca="false">_xlfn.MINIFS('WBS Plan'!$J$7:$J$99,'WBS Plan'!$D$7:$D$99,B8,'WBS Plan'!$G$7:$G$99,"&lt;&gt;Summary")</f>
        <v>46302</v>
      </c>
      <c r="K8" s="47" t="n">
        <f aca="false">_xlfn.MAXIFS('WBS Plan'!$K$7:$K$99,'WBS Plan'!$D$7:$D$99,B8,'WBS Plan'!$G$7:$G$99,"&lt;&gt;Summary")</f>
        <v>46416</v>
      </c>
      <c r="L8" s="48" t="n">
        <f aca="false">COUNTIFS('WBS Plan'!$D$7:$D$99,B8,'WBS Plan'!$R$7:$R$99,"Overdue")</f>
        <v>0</v>
      </c>
      <c r="M8" s="48" t="n">
        <f aca="false">COUNTIFS('WBS Plan'!$D$7:$D$99,B8,'WBS Plan'!$R$7:$R$99,"Past deadline")</f>
        <v>0</v>
      </c>
    </row>
    <row r="9" customFormat="false" ht="28.35" hidden="false" customHeight="false" outlineLevel="0" collapsed="false">
      <c r="B9" s="6" t="s">
        <v>332</v>
      </c>
      <c r="C9" s="4" t="s">
        <v>525</v>
      </c>
      <c r="D9" s="4" t="s">
        <v>526</v>
      </c>
      <c r="E9" s="4" t="s">
        <v>527</v>
      </c>
      <c r="F9" s="45" t="n">
        <v>0.15</v>
      </c>
      <c r="G9" s="4" t="n">
        <f aca="false">COUNTIFS('WBS Plan'!$D$7:$D$99,B9,'WBS Plan'!$G$7:$G$99,"&lt;&gt;Summary")</f>
        <v>9</v>
      </c>
      <c r="H9" s="4" t="n">
        <f aca="false">COUNTIFS('WBS Plan'!$D$7:$D$99,B9,'WBS Plan'!$G$7:$G$99,"&lt;&gt;Summary",'WBS Plan'!$O$7:$O$99,"Complete")</f>
        <v>0</v>
      </c>
      <c r="I9" s="46" t="n">
        <f aca="false">IFERROR(SUMPRODUCT(('WBS Plan'!$D$7:$D$99=B9)*('WBS Plan'!$G$7:$G$99&lt;&gt;"Summary")*('WBS Plan'!$P$7:$P$99)*('WBS Plan'!$L$7:$L$99))/SUMIFS('WBS Plan'!$L$7:$L$99,'WBS Plan'!$D$7:$D$99,B9,'WBS Plan'!$G$7:$G$99,"&lt;&gt;Summary"),0)</f>
        <v>0</v>
      </c>
      <c r="J9" s="47" t="n">
        <f aca="false">_xlfn.MINIFS('WBS Plan'!$J$7:$J$99,'WBS Plan'!$D$7:$D$99,B9,'WBS Plan'!$G$7:$G$99,"&lt;&gt;Summary")</f>
        <v>46307</v>
      </c>
      <c r="K9" s="47" t="n">
        <f aca="false">_xlfn.MAXIFS('WBS Plan'!$K$7:$K$99,'WBS Plan'!$D$7:$D$99,B9,'WBS Plan'!$G$7:$G$99,"&lt;&gt;Summary")</f>
        <v>46422</v>
      </c>
      <c r="L9" s="48" t="n">
        <f aca="false">COUNTIFS('WBS Plan'!$D$7:$D$99,B9,'WBS Plan'!$R$7:$R$99,"Overdue")</f>
        <v>0</v>
      </c>
      <c r="M9" s="48" t="n">
        <f aca="false">COUNTIFS('WBS Plan'!$D$7:$D$99,B9,'WBS Plan'!$R$7:$R$99,"Past deadline")</f>
        <v>0</v>
      </c>
    </row>
    <row r="10" customFormat="false" ht="28.35" hidden="false" customHeight="false" outlineLevel="0" collapsed="false">
      <c r="B10" s="6" t="s">
        <v>376</v>
      </c>
      <c r="C10" s="4" t="s">
        <v>528</v>
      </c>
      <c r="D10" s="4" t="s">
        <v>529</v>
      </c>
      <c r="E10" s="4" t="s">
        <v>530</v>
      </c>
      <c r="F10" s="45" t="n">
        <v>0.15</v>
      </c>
      <c r="G10" s="4" t="n">
        <f aca="false">COUNTIFS('WBS Plan'!$D$7:$D$99,B10,'WBS Plan'!$G$7:$G$99,"&lt;&gt;Summary")</f>
        <v>9</v>
      </c>
      <c r="H10" s="4" t="n">
        <f aca="false">COUNTIFS('WBS Plan'!$D$7:$D$99,B10,'WBS Plan'!$G$7:$G$99,"&lt;&gt;Summary",'WBS Plan'!$O$7:$O$99,"Complete")</f>
        <v>0</v>
      </c>
      <c r="I10" s="46" t="n">
        <f aca="false">IFERROR(SUMPRODUCT(('WBS Plan'!$D$7:$D$99=B10)*('WBS Plan'!$G$7:$G$99&lt;&gt;"Summary")*('WBS Plan'!$P$7:$P$99)*('WBS Plan'!$L$7:$L$99))/SUMIFS('WBS Plan'!$L$7:$L$99,'WBS Plan'!$D$7:$D$99,B10,'WBS Plan'!$G$7:$G$99,"&lt;&gt;Summary"),0)</f>
        <v>0</v>
      </c>
      <c r="J10" s="47" t="n">
        <f aca="false">_xlfn.MINIFS('WBS Plan'!$J$7:$J$99,'WBS Plan'!$D$7:$D$99,B10,'WBS Plan'!$G$7:$G$99,"&lt;&gt;Summary")</f>
        <v>46321</v>
      </c>
      <c r="K10" s="47" t="n">
        <f aca="false">_xlfn.MAXIFS('WBS Plan'!$K$7:$K$99,'WBS Plan'!$D$7:$D$99,B10,'WBS Plan'!$G$7:$G$99,"&lt;&gt;Summary")</f>
        <v>46420</v>
      </c>
      <c r="L10" s="48" t="n">
        <f aca="false">COUNTIFS('WBS Plan'!$D$7:$D$99,B10,'WBS Plan'!$R$7:$R$99,"Overdue")</f>
        <v>0</v>
      </c>
      <c r="M10" s="48" t="n">
        <f aca="false">COUNTIFS('WBS Plan'!$D$7:$D$99,B10,'WBS Plan'!$R$7:$R$99,"Past deadline")</f>
        <v>0</v>
      </c>
    </row>
    <row r="11" customFormat="false" ht="28.35" hidden="false" customHeight="false" outlineLevel="0" collapsed="false">
      <c r="B11" s="6" t="s">
        <v>421</v>
      </c>
      <c r="C11" s="4" t="s">
        <v>531</v>
      </c>
      <c r="D11" s="4" t="s">
        <v>532</v>
      </c>
      <c r="E11" s="4" t="s">
        <v>533</v>
      </c>
      <c r="F11" s="45" t="n">
        <v>0.08</v>
      </c>
      <c r="G11" s="4" t="n">
        <f aca="false">COUNTIFS('WBS Plan'!$D$7:$D$99,B11,'WBS Plan'!$G$7:$G$99,"&lt;&gt;Summary")</f>
        <v>8</v>
      </c>
      <c r="H11" s="4" t="n">
        <f aca="false">COUNTIFS('WBS Plan'!$D$7:$D$99,B11,'WBS Plan'!$G$7:$G$99,"&lt;&gt;Summary",'WBS Plan'!$O$7:$O$99,"Complete")</f>
        <v>0</v>
      </c>
      <c r="I11" s="46" t="n">
        <f aca="false">IFERROR(SUMPRODUCT(('WBS Plan'!$D$7:$D$99=B11)*('WBS Plan'!$G$7:$G$99&lt;&gt;"Summary")*('WBS Plan'!$P$7:$P$99)*('WBS Plan'!$L$7:$L$99))/SUMIFS('WBS Plan'!$L$7:$L$99,'WBS Plan'!$D$7:$D$99,B11,'WBS Plan'!$G$7:$G$99,"&lt;&gt;Summary"),0)</f>
        <v>0</v>
      </c>
      <c r="J11" s="47" t="n">
        <f aca="false">_xlfn.MINIFS('WBS Plan'!$J$7:$J$99,'WBS Plan'!$D$7:$D$99,B11,'WBS Plan'!$G$7:$G$99,"&lt;&gt;Summary")</f>
        <v>46342</v>
      </c>
      <c r="K11" s="47" t="n">
        <f aca="false">_xlfn.MAXIFS('WBS Plan'!$K$7:$K$99,'WBS Plan'!$D$7:$D$99,B11,'WBS Plan'!$G$7:$G$99,"&lt;&gt;Summary")</f>
        <v>46423</v>
      </c>
      <c r="L11" s="48" t="n">
        <f aca="false">COUNTIFS('WBS Plan'!$D$7:$D$99,B11,'WBS Plan'!$R$7:$R$99,"Overdue")</f>
        <v>0</v>
      </c>
      <c r="M11" s="48" t="n">
        <f aca="false">COUNTIFS('WBS Plan'!$D$7:$D$99,B11,'WBS Plan'!$R$7:$R$99,"Past deadline")</f>
        <v>0</v>
      </c>
    </row>
    <row r="12" customFormat="false" ht="28.35" hidden="false" customHeight="false" outlineLevel="0" collapsed="false">
      <c r="B12" s="6" t="s">
        <v>456</v>
      </c>
      <c r="C12" s="4" t="s">
        <v>534</v>
      </c>
      <c r="D12" s="4" t="s">
        <v>535</v>
      </c>
      <c r="E12" s="4" t="s">
        <v>536</v>
      </c>
      <c r="F12" s="45" t="n">
        <v>0.07</v>
      </c>
      <c r="G12" s="4" t="n">
        <f aca="false">COUNTIFS('WBS Plan'!$D$7:$D$99,B12,'WBS Plan'!$G$7:$G$99,"&lt;&gt;Summary")</f>
        <v>12</v>
      </c>
      <c r="H12" s="4" t="n">
        <f aca="false">COUNTIFS('WBS Plan'!$D$7:$D$99,B12,'WBS Plan'!$G$7:$G$99,"&lt;&gt;Summary",'WBS Plan'!$O$7:$O$99,"Complete")</f>
        <v>0</v>
      </c>
      <c r="I12" s="46" t="n">
        <f aca="false">IFERROR(SUMPRODUCT(('WBS Plan'!$D$7:$D$99=B12)*('WBS Plan'!$G$7:$G$99&lt;&gt;"Summary")*('WBS Plan'!$P$7:$P$99)*('WBS Plan'!$L$7:$L$99))/SUMIFS('WBS Plan'!$L$7:$L$99,'WBS Plan'!$D$7:$D$99,B12,'WBS Plan'!$G$7:$G$99,"&lt;&gt;Summary"),0)</f>
        <v>0</v>
      </c>
      <c r="J12" s="47" t="n">
        <f aca="false">_xlfn.MINIFS('WBS Plan'!$J$7:$J$99,'WBS Plan'!$D$7:$D$99,B12,'WBS Plan'!$G$7:$G$99,"&lt;&gt;Summary")</f>
        <v>46405</v>
      </c>
      <c r="K12" s="47" t="n">
        <f aca="false">_xlfn.MAXIFS('WBS Plan'!$K$7:$K$99,'WBS Plan'!$D$7:$D$99,B12,'WBS Plan'!$G$7:$G$99,"&lt;&gt;Summary")</f>
        <v>46451</v>
      </c>
      <c r="L12" s="48" t="n">
        <f aca="false">COUNTIFS('WBS Plan'!$D$7:$D$99,B12,'WBS Plan'!$R$7:$R$99,"Overdue")</f>
        <v>0</v>
      </c>
      <c r="M12" s="48" t="n">
        <f aca="false">COUNTIFS('WBS Plan'!$D$7:$D$99,B12,'WBS Plan'!$R$7:$R$99,"Past deadline")</f>
        <v>0</v>
      </c>
    </row>
    <row r="13" customFormat="false" ht="15" hidden="false" customHeight="false" outlineLevel="0" collapsed="false">
      <c r="B13" s="49" t="s">
        <v>537</v>
      </c>
      <c r="C13" s="49"/>
      <c r="D13" s="49"/>
      <c r="E13" s="49"/>
      <c r="F13" s="50" t="n">
        <f aca="false">SUM(F5:F12)</f>
        <v>1</v>
      </c>
      <c r="G13" s="49" t="n">
        <f aca="false">SUM(G5:G12)</f>
        <v>85</v>
      </c>
      <c r="H13" s="49" t="n">
        <f aca="false">SUM(H5:H12)</f>
        <v>0</v>
      </c>
      <c r="I13" s="50" t="n">
        <f aca="false">IFERROR(SUMPRODUCT(('WBS Plan'!$G$7:$G$99&lt;&gt;"Summary")*('WBS Plan'!$P$7:$P$99)*('WBS Plan'!$L$7:$L$99))/SUMIFS('WBS Plan'!$L$7:$L$99,'WBS Plan'!$G$7:$G$99,"&lt;&gt;Summary"),0)</f>
        <v>0</v>
      </c>
      <c r="J13" s="51" t="n">
        <f aca="false">MIN(J5:J12)</f>
        <v>46300</v>
      </c>
      <c r="K13" s="51" t="n">
        <f aca="false">MAX(K5:K12)</f>
        <v>46451</v>
      </c>
      <c r="L13" s="52" t="n">
        <f aca="false">SUM(L5:L12)</f>
        <v>0</v>
      </c>
      <c r="M13" s="52" t="n">
        <f aca="false">SUM(M5:M12)</f>
        <v>0</v>
      </c>
    </row>
    <row r="15" customFormat="false" ht="15" hidden="false" customHeight="false" outlineLevel="0" collapsed="false">
      <c r="B15" s="2" t="s">
        <v>538</v>
      </c>
    </row>
  </sheetData>
  <conditionalFormatting sqref="L5:M13">
    <cfRule type="cellIs" priority="2" operator="greaterThan" aboveAverage="0" equalAverage="0" bottom="0" percent="0" rank="0" text="" dxfId="15">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I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2"/>
    <col collapsed="false" customWidth="true" hidden="false" outlineLevel="0" max="3" min="3" style="0" width="7"/>
    <col collapsed="false" customWidth="true" hidden="false" outlineLevel="0" max="4" min="4" style="0" width="16"/>
    <col collapsed="false" customWidth="true" hidden="false" outlineLevel="0" max="5" min="5" style="0" width="13"/>
    <col collapsed="false" customWidth="true" hidden="false" outlineLevel="0" max="6" min="6" style="0" width="14"/>
    <col collapsed="false" customWidth="true" hidden="false" outlineLevel="0" max="7" min="7" style="0" width="60"/>
    <col collapsed="false" customWidth="true" hidden="false" outlineLevel="0" max="8" min="8" style="0" width="36"/>
    <col collapsed="false" customWidth="true" hidden="false" outlineLevel="0" max="9" min="9" style="0" width="18"/>
  </cols>
  <sheetData>
    <row r="1" customFormat="false" ht="19.7" hidden="false" customHeight="false" outlineLevel="0" collapsed="false">
      <c r="B1" s="1" t="s">
        <v>539</v>
      </c>
    </row>
    <row r="2" customFormat="false" ht="15" hidden="false" customHeight="false" outlineLevel="0" collapsed="false">
      <c r="B2" s="2" t="s">
        <v>540</v>
      </c>
    </row>
    <row r="4" customFormat="false" ht="31.5" hidden="false" customHeight="true" outlineLevel="0" collapsed="false">
      <c r="B4" s="5" t="s">
        <v>541</v>
      </c>
      <c r="C4" s="5" t="s">
        <v>85</v>
      </c>
      <c r="D4" s="5" t="s">
        <v>542</v>
      </c>
      <c r="E4" s="5" t="s">
        <v>98</v>
      </c>
      <c r="F4" s="5" t="s">
        <v>543</v>
      </c>
      <c r="G4" s="5" t="s">
        <v>544</v>
      </c>
      <c r="H4" s="5" t="s">
        <v>545</v>
      </c>
      <c r="I4" s="5" t="s">
        <v>546</v>
      </c>
    </row>
    <row r="5" customFormat="false" ht="57.75" hidden="false" customHeight="true" outlineLevel="0" collapsed="false">
      <c r="B5" s="6" t="s">
        <v>547</v>
      </c>
      <c r="C5" s="4" t="s">
        <v>127</v>
      </c>
      <c r="D5" s="53" t="n">
        <f aca="false">INDEX('WBS Plan'!$J$7:$J$99,MATCH(C5,'WBS Plan'!$B$7:$B$99,0))</f>
        <v>46318</v>
      </c>
      <c r="E5" s="4" t="str">
        <f aca="false">INDEX('WBS Plan'!$O$7:$O$99,MATCH(C5,'WBS Plan'!$B$7:$B$99,0))</f>
        <v>Not started</v>
      </c>
      <c r="F5" s="48" t="n">
        <f aca="false">Settings!$C$9-D5</f>
        <v>128</v>
      </c>
      <c r="G5" s="4" t="s">
        <v>548</v>
      </c>
      <c r="H5" s="4" t="s">
        <v>549</v>
      </c>
      <c r="I5" s="4" t="s">
        <v>130</v>
      </c>
    </row>
    <row r="6" customFormat="false" ht="57.75" hidden="false" customHeight="true" outlineLevel="0" collapsed="false">
      <c r="B6" s="6" t="s">
        <v>550</v>
      </c>
      <c r="C6" s="4" t="s">
        <v>134</v>
      </c>
      <c r="D6" s="53" t="n">
        <f aca="false">INDEX('WBS Plan'!$J$7:$J$99,MATCH(C6,'WBS Plan'!$B$7:$B$99,0))</f>
        <v>46339</v>
      </c>
      <c r="E6" s="4" t="str">
        <f aca="false">INDEX('WBS Plan'!$O$7:$O$99,MATCH(C6,'WBS Plan'!$B$7:$B$99,0))</f>
        <v>Not started</v>
      </c>
      <c r="F6" s="48" t="n">
        <f aca="false">Settings!$C$9-D6</f>
        <v>107</v>
      </c>
      <c r="G6" s="4" t="s">
        <v>551</v>
      </c>
      <c r="H6" s="4" t="s">
        <v>552</v>
      </c>
      <c r="I6" s="4" t="s">
        <v>137</v>
      </c>
    </row>
    <row r="7" customFormat="false" ht="57.75" hidden="false" customHeight="true" outlineLevel="0" collapsed="false">
      <c r="B7" s="6" t="s">
        <v>553</v>
      </c>
      <c r="C7" s="4" t="s">
        <v>141</v>
      </c>
      <c r="D7" s="53" t="n">
        <f aca="false">INDEX('WBS Plan'!$J$7:$J$99,MATCH(C7,'WBS Plan'!$B$7:$B$99,0))</f>
        <v>46374</v>
      </c>
      <c r="E7" s="4" t="str">
        <f aca="false">INDEX('WBS Plan'!$O$7:$O$99,MATCH(C7,'WBS Plan'!$B$7:$B$99,0))</f>
        <v>Not started</v>
      </c>
      <c r="F7" s="48" t="n">
        <f aca="false">Settings!$C$9-D7</f>
        <v>72</v>
      </c>
      <c r="G7" s="4" t="s">
        <v>554</v>
      </c>
      <c r="H7" s="4" t="s">
        <v>555</v>
      </c>
      <c r="I7" s="4" t="s">
        <v>117</v>
      </c>
    </row>
    <row r="8" customFormat="false" ht="57.75" hidden="false" customHeight="true" outlineLevel="0" collapsed="false">
      <c r="B8" s="6" t="s">
        <v>556</v>
      </c>
      <c r="C8" s="4" t="s">
        <v>147</v>
      </c>
      <c r="D8" s="53" t="n">
        <f aca="false">INDEX('WBS Plan'!$J$7:$J$99,MATCH(C8,'WBS Plan'!$B$7:$B$99,0))</f>
        <v>46421</v>
      </c>
      <c r="E8" s="4" t="str">
        <f aca="false">INDEX('WBS Plan'!$O$7:$O$99,MATCH(C8,'WBS Plan'!$B$7:$B$99,0))</f>
        <v>Not started</v>
      </c>
      <c r="F8" s="48" t="n">
        <f aca="false">Settings!$C$9-D8</f>
        <v>25</v>
      </c>
      <c r="G8" s="4" t="s">
        <v>557</v>
      </c>
      <c r="H8" s="4" t="s">
        <v>558</v>
      </c>
      <c r="I8" s="4" t="s">
        <v>130</v>
      </c>
    </row>
    <row r="9" customFormat="false" ht="57.75" hidden="false" customHeight="true" outlineLevel="0" collapsed="false">
      <c r="B9" s="6" t="s">
        <v>53</v>
      </c>
      <c r="C9" s="4" t="s">
        <v>486</v>
      </c>
      <c r="D9" s="53" t="n">
        <f aca="false">INDEX('WBS Plan'!$J$7:$J$99,MATCH(C9,'WBS Plan'!$B$7:$B$99,0))</f>
        <v>46426</v>
      </c>
      <c r="E9" s="4" t="str">
        <f aca="false">INDEX('WBS Plan'!$O$7:$O$99,MATCH(C9,'WBS Plan'!$B$7:$B$99,0))</f>
        <v>Not started</v>
      </c>
      <c r="F9" s="48" t="n">
        <f aca="false">Settings!$C$9-D9</f>
        <v>20</v>
      </c>
      <c r="G9" s="4" t="s">
        <v>559</v>
      </c>
      <c r="H9" s="4" t="s">
        <v>560</v>
      </c>
      <c r="I9" s="4" t="s">
        <v>130</v>
      </c>
    </row>
    <row r="10" customFormat="false" ht="57.75" hidden="false" customHeight="true" outlineLevel="0" collapsed="false">
      <c r="B10" s="6" t="s">
        <v>561</v>
      </c>
      <c r="C10" s="4" t="s">
        <v>153</v>
      </c>
      <c r="D10" s="53" t="n">
        <f aca="false">INDEX('WBS Plan'!$J$7:$J$99,MATCH(C10,'WBS Plan'!$B$7:$B$99,0))</f>
        <v>46444</v>
      </c>
      <c r="E10" s="4" t="str">
        <f aca="false">INDEX('WBS Plan'!$O$7:$O$99,MATCH(C10,'WBS Plan'!$B$7:$B$99,0))</f>
        <v>Not started</v>
      </c>
      <c r="F10" s="48" t="n">
        <f aca="false">Settings!$C$9-D10</f>
        <v>2</v>
      </c>
      <c r="G10" s="4" t="s">
        <v>562</v>
      </c>
      <c r="H10" s="4" t="s">
        <v>496</v>
      </c>
      <c r="I10" s="4" t="s">
        <v>130</v>
      </c>
    </row>
    <row r="12" customFormat="false" ht="15" hidden="false" customHeight="false" outlineLevel="0" collapsed="false">
      <c r="B12" s="2" t="s">
        <v>563</v>
      </c>
    </row>
  </sheetData>
  <conditionalFormatting sqref="F5:F10">
    <cfRule type="cellIs" priority="2" operator="lessThan" aboveAverage="0" equalAverage="0" bottom="0" percent="0" rank="0" text="" dxfId="15">
      <formula>14</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H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0"/>
    <col collapsed="false" customWidth="true" hidden="false" outlineLevel="0" max="3" min="3" style="0" width="30"/>
    <col collapsed="false" customWidth="true" hidden="false" outlineLevel="0" max="5" min="4" style="0" width="22"/>
    <col collapsed="false" customWidth="true" hidden="false" outlineLevel="0" max="6" min="6" style="0" width="26"/>
    <col collapsed="false" customWidth="true" hidden="false" outlineLevel="0" max="7" min="7" style="0" width="24"/>
    <col collapsed="false" customWidth="true" hidden="false" outlineLevel="0" max="8" min="8" style="0" width="14"/>
  </cols>
  <sheetData>
    <row r="1" customFormat="false" ht="19.7" hidden="false" customHeight="false" outlineLevel="0" collapsed="false">
      <c r="B1" s="1" t="s">
        <v>564</v>
      </c>
    </row>
    <row r="2" customFormat="false" ht="15" hidden="false" customHeight="false" outlineLevel="0" collapsed="false">
      <c r="B2" s="2" t="s">
        <v>565</v>
      </c>
    </row>
    <row r="4" customFormat="false" ht="15" hidden="false" customHeight="false" outlineLevel="0" collapsed="false">
      <c r="B4" s="11" t="s">
        <v>566</v>
      </c>
    </row>
    <row r="5" customFormat="false" ht="15" hidden="false" customHeight="false" outlineLevel="0" collapsed="false">
      <c r="B5" s="13" t="s">
        <v>567</v>
      </c>
      <c r="C5" s="12" t="n">
        <v>46430</v>
      </c>
      <c r="D5" s="2" t="s">
        <v>568</v>
      </c>
    </row>
    <row r="6" customFormat="false" ht="15" hidden="false" customHeight="false" outlineLevel="0" collapsed="false">
      <c r="B6" s="13" t="s">
        <v>569</v>
      </c>
      <c r="C6" s="54" t="n">
        <v>2</v>
      </c>
      <c r="D6" s="2" t="s">
        <v>570</v>
      </c>
    </row>
    <row r="7" customFormat="false" ht="15" hidden="false" customHeight="false" outlineLevel="0" collapsed="false">
      <c r="B7" s="13" t="s">
        <v>571</v>
      </c>
      <c r="C7" s="55" t="n">
        <f aca="false">Settings!C5</f>
        <v>46293</v>
      </c>
      <c r="D7" s="2" t="s">
        <v>572</v>
      </c>
    </row>
    <row r="8" customFormat="false" ht="15" hidden="false" customHeight="false" outlineLevel="0" collapsed="false">
      <c r="B8" s="13" t="s">
        <v>573</v>
      </c>
      <c r="C8" s="54" t="n">
        <v>21</v>
      </c>
      <c r="D8" s="2" t="s">
        <v>574</v>
      </c>
    </row>
    <row r="10" customFormat="false" ht="15" hidden="false" customHeight="false" outlineLevel="0" collapsed="false">
      <c r="B10" s="11" t="s">
        <v>575</v>
      </c>
    </row>
    <row r="11" customFormat="false" ht="30" hidden="false" customHeight="true" outlineLevel="0" collapsed="false">
      <c r="B11" s="5" t="s">
        <v>576</v>
      </c>
      <c r="C11" s="5" t="s">
        <v>577</v>
      </c>
      <c r="D11" s="5" t="s">
        <v>578</v>
      </c>
      <c r="E11" s="5" t="s">
        <v>579</v>
      </c>
      <c r="F11" s="5" t="s">
        <v>580</v>
      </c>
      <c r="G11" s="5" t="s">
        <v>98</v>
      </c>
      <c r="H11" s="5" t="s">
        <v>581</v>
      </c>
    </row>
    <row r="12" customFormat="false" ht="15" hidden="false" customHeight="false" outlineLevel="0" collapsed="false">
      <c r="B12" s="56" t="s">
        <v>582</v>
      </c>
      <c r="C12" s="56" t="s">
        <v>582</v>
      </c>
      <c r="D12" s="57" t="n">
        <v>8</v>
      </c>
      <c r="E12" s="57" t="n">
        <v>10</v>
      </c>
      <c r="F12" s="58" t="n">
        <f aca="false">$C$5-(E12+$C$6)*7-WEEKDAY($C$5-(E12+$C$6)*7,3)</f>
        <v>46342</v>
      </c>
      <c r="G12" s="59" t="str">
        <f aca="false">IF(F12&lt;$C$7,"Latest start has passed",IF(F12&lt;=$C$7+$C$8,"Start within 3 weeks","Comfortable"))</f>
        <v>Comfortable</v>
      </c>
      <c r="H12" s="60" t="str">
        <f aca="false">B12&amp;"|"&amp;C12</f>
        <v>Low|Low</v>
      </c>
    </row>
    <row r="13" customFormat="false" ht="15" hidden="false" customHeight="false" outlineLevel="0" collapsed="false">
      <c r="B13" s="56" t="s">
        <v>582</v>
      </c>
      <c r="C13" s="56" t="s">
        <v>583</v>
      </c>
      <c r="D13" s="57" t="n">
        <v>10</v>
      </c>
      <c r="E13" s="57" t="n">
        <v>12</v>
      </c>
      <c r="F13" s="58" t="n">
        <f aca="false">$C$5-(E13+$C$6)*7-WEEKDAY($C$5-(E13+$C$6)*7,3)</f>
        <v>46328</v>
      </c>
      <c r="G13" s="59" t="str">
        <f aca="false">IF(F13&lt;$C$7,"Latest start has passed",IF(F13&lt;=$C$7+$C$8,"Start within 3 weeks","Comfortable"))</f>
        <v>Comfortable</v>
      </c>
      <c r="H13" s="60" t="str">
        <f aca="false">B13&amp;"|"&amp;C13</f>
        <v>Low|Medium</v>
      </c>
    </row>
    <row r="14" customFormat="false" ht="15" hidden="false" customHeight="false" outlineLevel="0" collapsed="false">
      <c r="B14" s="56" t="s">
        <v>582</v>
      </c>
      <c r="C14" s="56" t="s">
        <v>584</v>
      </c>
      <c r="D14" s="57" t="n">
        <v>12</v>
      </c>
      <c r="E14" s="57" t="n">
        <v>14</v>
      </c>
      <c r="F14" s="58" t="n">
        <f aca="false">$C$5-(E14+$C$6)*7-WEEKDAY($C$5-(E14+$C$6)*7,3)</f>
        <v>46314</v>
      </c>
      <c r="G14" s="59" t="str">
        <f aca="false">IF(F14&lt;$C$7,"Latest start has passed",IF(F14&lt;=$C$7+$C$8,"Start within 3 weeks","Comfortable"))</f>
        <v>Start within 3 weeks</v>
      </c>
      <c r="H14" s="60" t="str">
        <f aca="false">B14&amp;"|"&amp;C14</f>
        <v>Low|High</v>
      </c>
    </row>
    <row r="15" customFormat="false" ht="15" hidden="false" customHeight="false" outlineLevel="0" collapsed="false">
      <c r="B15" s="56" t="s">
        <v>583</v>
      </c>
      <c r="C15" s="56" t="s">
        <v>582</v>
      </c>
      <c r="D15" s="57" t="n">
        <v>10</v>
      </c>
      <c r="E15" s="57" t="n">
        <v>12</v>
      </c>
      <c r="F15" s="58" t="n">
        <f aca="false">$C$5-(E15+$C$6)*7-WEEKDAY($C$5-(E15+$C$6)*7,3)</f>
        <v>46328</v>
      </c>
      <c r="G15" s="59" t="str">
        <f aca="false">IF(F15&lt;$C$7,"Latest start has passed",IF(F15&lt;=$C$7+$C$8,"Start within 3 weeks","Comfortable"))</f>
        <v>Comfortable</v>
      </c>
      <c r="H15" s="60" t="str">
        <f aca="false">B15&amp;"|"&amp;C15</f>
        <v>Medium|Low</v>
      </c>
    </row>
    <row r="16" customFormat="false" ht="15" hidden="false" customHeight="false" outlineLevel="0" collapsed="false">
      <c r="B16" s="56" t="s">
        <v>583</v>
      </c>
      <c r="C16" s="56" t="s">
        <v>583</v>
      </c>
      <c r="D16" s="57" t="n">
        <v>14</v>
      </c>
      <c r="E16" s="57" t="n">
        <v>16</v>
      </c>
      <c r="F16" s="58" t="n">
        <f aca="false">$C$5-(E16+$C$6)*7-WEEKDAY($C$5-(E16+$C$6)*7,3)</f>
        <v>46300</v>
      </c>
      <c r="G16" s="59" t="str">
        <f aca="false">IF(F16&lt;$C$7,"Latest start has passed",IF(F16&lt;=$C$7+$C$8,"Start within 3 weeks","Comfortable"))</f>
        <v>Start within 3 weeks</v>
      </c>
      <c r="H16" s="60" t="str">
        <f aca="false">B16&amp;"|"&amp;C16</f>
        <v>Medium|Medium</v>
      </c>
    </row>
    <row r="17" customFormat="false" ht="15" hidden="false" customHeight="false" outlineLevel="0" collapsed="false">
      <c r="B17" s="56" t="s">
        <v>583</v>
      </c>
      <c r="C17" s="56" t="s">
        <v>584</v>
      </c>
      <c r="D17" s="57" t="n">
        <v>16</v>
      </c>
      <c r="E17" s="57" t="n">
        <v>18</v>
      </c>
      <c r="F17" s="58" t="n">
        <f aca="false">$C$5-(E17+$C$6)*7-WEEKDAY($C$5-(E17+$C$6)*7,3)</f>
        <v>46286</v>
      </c>
      <c r="G17" s="59" t="str">
        <f aca="false">IF(F17&lt;$C$7,"Latest start has passed",IF(F17&lt;=$C$7+$C$8,"Start within 3 weeks","Comfortable"))</f>
        <v>Latest start has passed</v>
      </c>
      <c r="H17" s="60" t="str">
        <f aca="false">B17&amp;"|"&amp;C17</f>
        <v>Medium|High</v>
      </c>
    </row>
    <row r="18" customFormat="false" ht="15" hidden="false" customHeight="false" outlineLevel="0" collapsed="false">
      <c r="B18" s="56" t="s">
        <v>584</v>
      </c>
      <c r="C18" s="56" t="s">
        <v>582</v>
      </c>
      <c r="D18" s="57" t="n">
        <v>12</v>
      </c>
      <c r="E18" s="57" t="n">
        <v>14</v>
      </c>
      <c r="F18" s="58" t="n">
        <f aca="false">$C$5-(E18+$C$6)*7-WEEKDAY($C$5-(E18+$C$6)*7,3)</f>
        <v>46314</v>
      </c>
      <c r="G18" s="59" t="str">
        <f aca="false">IF(F18&lt;$C$7,"Latest start has passed",IF(F18&lt;=$C$7+$C$8,"Start within 3 weeks","Comfortable"))</f>
        <v>Start within 3 weeks</v>
      </c>
      <c r="H18" s="60" t="str">
        <f aca="false">B18&amp;"|"&amp;C18</f>
        <v>High|Low</v>
      </c>
    </row>
    <row r="19" customFormat="false" ht="15" hidden="false" customHeight="false" outlineLevel="0" collapsed="false">
      <c r="B19" s="56" t="s">
        <v>584</v>
      </c>
      <c r="C19" s="56" t="s">
        <v>583</v>
      </c>
      <c r="D19" s="57" t="n">
        <v>16</v>
      </c>
      <c r="E19" s="57" t="n">
        <v>18</v>
      </c>
      <c r="F19" s="58" t="n">
        <f aca="false">$C$5-(E19+$C$6)*7-WEEKDAY($C$5-(E19+$C$6)*7,3)</f>
        <v>46286</v>
      </c>
      <c r="G19" s="59" t="str">
        <f aca="false">IF(F19&lt;$C$7,"Latest start has passed",IF(F19&lt;=$C$7+$C$8,"Start within 3 weeks","Comfortable"))</f>
        <v>Latest start has passed</v>
      </c>
      <c r="H19" s="60" t="str">
        <f aca="false">B19&amp;"|"&amp;C19</f>
        <v>High|Medium</v>
      </c>
    </row>
    <row r="20" customFormat="false" ht="15" hidden="false" customHeight="false" outlineLevel="0" collapsed="false">
      <c r="B20" s="56" t="s">
        <v>584</v>
      </c>
      <c r="C20" s="56" t="s">
        <v>584</v>
      </c>
      <c r="D20" s="57" t="n">
        <v>18</v>
      </c>
      <c r="E20" s="57" t="n">
        <v>22</v>
      </c>
      <c r="F20" s="58" t="n">
        <f aca="false">$C$5-(E20+$C$6)*7-WEEKDAY($C$5-(E20+$C$6)*7,3)</f>
        <v>46258</v>
      </c>
      <c r="G20" s="59" t="str">
        <f aca="false">IF(F20&lt;$C$7,"Latest start has passed",IF(F20&lt;=$C$7+$C$8,"Start within 3 weeks","Comfortable"))</f>
        <v>Latest start has passed</v>
      </c>
      <c r="H20" s="60" t="str">
        <f aca="false">B20&amp;"|"&amp;C20</f>
        <v>High|High</v>
      </c>
    </row>
    <row r="23" customFormat="false" ht="15" hidden="false" customHeight="false" outlineLevel="0" collapsed="false">
      <c r="B23" s="11" t="s">
        <v>585</v>
      </c>
    </row>
    <row r="24" customFormat="false" ht="15" hidden="false" customHeight="true" outlineLevel="0" collapsed="false">
      <c r="C24" s="61" t="s">
        <v>586</v>
      </c>
      <c r="D24" s="61"/>
      <c r="E24" s="61"/>
    </row>
    <row r="25" customFormat="false" ht="15" hidden="false" customHeight="false" outlineLevel="0" collapsed="false">
      <c r="C25" s="5" t="s">
        <v>582</v>
      </c>
      <c r="D25" s="5" t="s">
        <v>583</v>
      </c>
      <c r="E25" s="5" t="s">
        <v>584</v>
      </c>
    </row>
    <row r="26" customFormat="false" ht="49.5" hidden="false" customHeight="true" outlineLevel="0" collapsed="false">
      <c r="B26" s="5" t="s">
        <v>587</v>
      </c>
      <c r="C26" s="62" t="str">
        <f aca="false">D18&amp;"-"&amp;E18&amp;" weeks"&amp;CHAR(10)&amp;"start by "&amp;TEXT(F18,"mmm d")&amp;CHAR(10)&amp;G18</f>
        <v>12-14 weeks
start by Oct 19
Start within 3 weeks</v>
      </c>
      <c r="D26" s="62" t="str">
        <f aca="false">D19&amp;"-"&amp;E19&amp;" weeks"&amp;CHAR(10)&amp;"start by "&amp;TEXT(F19,"mmm d")&amp;CHAR(10)&amp;G19</f>
        <v>16-18 weeks
start by Sep 21
Latest start has passed</v>
      </c>
      <c r="E26" s="62" t="str">
        <f aca="false">D20&amp;"-"&amp;E20&amp;" weeks"&amp;CHAR(10)&amp;"start by "&amp;TEXT(F20,"mmm d")&amp;CHAR(10)&amp;G20</f>
        <v>18-22 weeks
start by Aug 24
Latest start has passed</v>
      </c>
    </row>
    <row r="27" customFormat="false" ht="49.5" hidden="false" customHeight="true" outlineLevel="0" collapsed="false">
      <c r="B27" s="5" t="s">
        <v>588</v>
      </c>
      <c r="C27" s="62" t="str">
        <f aca="false">D15&amp;"-"&amp;E15&amp;" weeks"&amp;CHAR(10)&amp;"start by "&amp;TEXT(F15,"mmm d")&amp;CHAR(10)&amp;G15</f>
        <v>10-12 weeks
start by Nov 2
Comfortable</v>
      </c>
      <c r="D27" s="62" t="str">
        <f aca="false">D16&amp;"-"&amp;E16&amp;" weeks"&amp;CHAR(10)&amp;"start by "&amp;TEXT(F16,"mmm d")&amp;CHAR(10)&amp;G16</f>
        <v>14-16 weeks
start by Oct 5
Start within 3 weeks</v>
      </c>
      <c r="E27" s="62" t="str">
        <f aca="false">D17&amp;"-"&amp;E17&amp;" weeks"&amp;CHAR(10)&amp;"start by "&amp;TEXT(F17,"mmm d")&amp;CHAR(10)&amp;G17</f>
        <v>16-18 weeks
start by Sep 21
Latest start has passed</v>
      </c>
    </row>
    <row r="28" customFormat="false" ht="49.5" hidden="false" customHeight="true" outlineLevel="0" collapsed="false">
      <c r="B28" s="5" t="s">
        <v>589</v>
      </c>
      <c r="C28" s="62" t="str">
        <f aca="false">D12&amp;"-"&amp;E12&amp;" weeks"&amp;CHAR(10)&amp;"start by "&amp;TEXT(F12,"mmm d")&amp;CHAR(10)&amp;G12</f>
        <v>8-10 weeks
start by Nov 16
Comfortable</v>
      </c>
      <c r="D28" s="62" t="str">
        <f aca="false">D13&amp;"-"&amp;E13&amp;" weeks"&amp;CHAR(10)&amp;"start by "&amp;TEXT(F13,"mmm d")&amp;CHAR(10)&amp;G13</f>
        <v>10-12 weeks
start by Nov 2
Comfortable</v>
      </c>
      <c r="E28" s="62" t="str">
        <f aca="false">D14&amp;"-"&amp;E14&amp;" weeks"&amp;CHAR(10)&amp;"start by "&amp;TEXT(F14,"mmm d")&amp;CHAR(10)&amp;G14</f>
        <v>12-14 weeks
start by Oct 19
Start within 3 weeks</v>
      </c>
    </row>
    <row r="31" customFormat="false" ht="15" hidden="false" customHeight="false" outlineLevel="0" collapsed="false">
      <c r="B31" s="11" t="s">
        <v>590</v>
      </c>
    </row>
    <row r="32" customFormat="false" ht="15" hidden="false" customHeight="false" outlineLevel="0" collapsed="false">
      <c r="B32" s="2" t="s">
        <v>591</v>
      </c>
    </row>
    <row r="33" customFormat="false" ht="30" hidden="false" customHeight="true" outlineLevel="0" collapsed="false">
      <c r="B33" s="5" t="s">
        <v>592</v>
      </c>
      <c r="C33" s="5" t="s">
        <v>593</v>
      </c>
      <c r="D33" s="5" t="s">
        <v>582</v>
      </c>
      <c r="E33" s="5" t="s">
        <v>583</v>
      </c>
      <c r="F33" s="5" t="s">
        <v>584</v>
      </c>
      <c r="G33" s="5" t="s">
        <v>594</v>
      </c>
    </row>
    <row r="34" customFormat="false" ht="15" hidden="false" customHeight="false" outlineLevel="0" collapsed="false">
      <c r="B34" s="4" t="s">
        <v>595</v>
      </c>
      <c r="C34" s="4" t="s">
        <v>596</v>
      </c>
      <c r="D34" s="4" t="s">
        <v>104</v>
      </c>
      <c r="E34" s="4" t="s">
        <v>597</v>
      </c>
      <c r="F34" s="4" t="s">
        <v>598</v>
      </c>
      <c r="G34" s="63" t="s">
        <v>583</v>
      </c>
    </row>
    <row r="35" customFormat="false" ht="28.35" hidden="false" customHeight="false" outlineLevel="0" collapsed="false">
      <c r="B35" s="4" t="s">
        <v>595</v>
      </c>
      <c r="C35" s="4" t="s">
        <v>599</v>
      </c>
      <c r="D35" s="4" t="s">
        <v>600</v>
      </c>
      <c r="E35" s="4" t="s">
        <v>601</v>
      </c>
      <c r="F35" s="4" t="s">
        <v>602</v>
      </c>
      <c r="G35" s="63" t="s">
        <v>583</v>
      </c>
    </row>
    <row r="36" customFormat="false" ht="28.35" hidden="false" customHeight="false" outlineLevel="0" collapsed="false">
      <c r="B36" s="4" t="s">
        <v>595</v>
      </c>
      <c r="C36" s="4" t="s">
        <v>603</v>
      </c>
      <c r="D36" s="4" t="s">
        <v>604</v>
      </c>
      <c r="E36" s="4" t="s">
        <v>605</v>
      </c>
      <c r="F36" s="4" t="s">
        <v>606</v>
      </c>
      <c r="G36" s="63" t="s">
        <v>582</v>
      </c>
    </row>
    <row r="37" customFormat="false" ht="15" hidden="false" customHeight="false" outlineLevel="0" collapsed="false">
      <c r="B37" s="4" t="s">
        <v>595</v>
      </c>
      <c r="C37" s="4" t="s">
        <v>607</v>
      </c>
      <c r="D37" s="4" t="s">
        <v>104</v>
      </c>
      <c r="E37" s="4" t="s">
        <v>118</v>
      </c>
      <c r="F37" s="4" t="s">
        <v>608</v>
      </c>
      <c r="G37" s="63" t="s">
        <v>582</v>
      </c>
    </row>
    <row r="38" customFormat="false" ht="15" hidden="false" customHeight="false" outlineLevel="0" collapsed="false">
      <c r="B38" s="4" t="s">
        <v>595</v>
      </c>
      <c r="C38" s="4" t="s">
        <v>609</v>
      </c>
      <c r="D38" s="4" t="s">
        <v>610</v>
      </c>
      <c r="E38" s="4" t="s">
        <v>611</v>
      </c>
      <c r="F38" s="4" t="s">
        <v>612</v>
      </c>
      <c r="G38" s="63" t="s">
        <v>583</v>
      </c>
    </row>
    <row r="39" customFormat="false" ht="28.35" hidden="false" customHeight="false" outlineLevel="0" collapsed="false">
      <c r="B39" s="4" t="s">
        <v>613</v>
      </c>
      <c r="C39" s="4" t="s">
        <v>614</v>
      </c>
      <c r="D39" s="4" t="s">
        <v>615</v>
      </c>
      <c r="E39" s="4" t="s">
        <v>616</v>
      </c>
      <c r="F39" s="4" t="s">
        <v>617</v>
      </c>
      <c r="G39" s="63" t="s">
        <v>583</v>
      </c>
    </row>
    <row r="40" customFormat="false" ht="28.35" hidden="false" customHeight="false" outlineLevel="0" collapsed="false">
      <c r="B40" s="4" t="s">
        <v>613</v>
      </c>
      <c r="C40" s="4" t="s">
        <v>618</v>
      </c>
      <c r="D40" s="4" t="s">
        <v>619</v>
      </c>
      <c r="E40" s="4" t="s">
        <v>620</v>
      </c>
      <c r="F40" s="4" t="s">
        <v>621</v>
      </c>
      <c r="G40" s="63" t="s">
        <v>583</v>
      </c>
    </row>
    <row r="41" customFormat="false" ht="28.35" hidden="false" customHeight="false" outlineLevel="0" collapsed="false">
      <c r="B41" s="4" t="s">
        <v>613</v>
      </c>
      <c r="C41" s="4" t="s">
        <v>622</v>
      </c>
      <c r="D41" s="4" t="s">
        <v>615</v>
      </c>
      <c r="E41" s="4" t="s">
        <v>623</v>
      </c>
      <c r="F41" s="4" t="s">
        <v>608</v>
      </c>
      <c r="G41" s="63" t="s">
        <v>582</v>
      </c>
    </row>
    <row r="42" customFormat="false" ht="28.35" hidden="false" customHeight="false" outlineLevel="0" collapsed="false">
      <c r="B42" s="4" t="s">
        <v>613</v>
      </c>
      <c r="C42" s="4" t="s">
        <v>624</v>
      </c>
      <c r="D42" s="4" t="s">
        <v>619</v>
      </c>
      <c r="E42" s="4" t="s">
        <v>620</v>
      </c>
      <c r="F42" s="4" t="s">
        <v>621</v>
      </c>
      <c r="G42" s="63" t="s">
        <v>583</v>
      </c>
    </row>
    <row r="43" customFormat="false" ht="15" hidden="false" customHeight="false" outlineLevel="0" collapsed="false">
      <c r="B43" s="4" t="s">
        <v>613</v>
      </c>
      <c r="C43" s="4" t="s">
        <v>625</v>
      </c>
      <c r="D43" s="4" t="s">
        <v>615</v>
      </c>
      <c r="E43" s="4" t="s">
        <v>104</v>
      </c>
      <c r="F43" s="4" t="s">
        <v>626</v>
      </c>
      <c r="G43" s="63" t="s">
        <v>582</v>
      </c>
    </row>
    <row r="45" customFormat="false" ht="15" hidden="false" customHeight="false" outlineLevel="0" collapsed="false">
      <c r="B45" s="11" t="s">
        <v>627</v>
      </c>
    </row>
    <row r="46" customFormat="false" ht="15" hidden="false" customHeight="false" outlineLevel="0" collapsed="false">
      <c r="B46" s="9" t="s">
        <v>628</v>
      </c>
      <c r="C46" s="9" t="str">
        <f aca="false">IF(COUNTIF(G34:G38,"High")&gt;=2,"High",IF(COUNTIF(G34:G38,"High")+COUNTIF(G34:G38,"Medium")&gt;=2,"Medium","Low"))</f>
        <v>Medium</v>
      </c>
    </row>
    <row r="47" customFormat="false" ht="15" hidden="false" customHeight="false" outlineLevel="0" collapsed="false">
      <c r="B47" s="9" t="s">
        <v>629</v>
      </c>
      <c r="C47" s="9" t="str">
        <f aca="false">IF(COUNTIF(G39:G43,"High")&gt;=2,"High",IF(COUNTIF(G39:G43,"High")+COUNTIF(G39:G43,"Medium")&gt;=2,"Medium","Low"))</f>
        <v>Medium</v>
      </c>
    </row>
    <row r="48" customFormat="false" ht="15" hidden="false" customHeight="false" outlineLevel="0" collapsed="false">
      <c r="B48" s="9" t="s">
        <v>630</v>
      </c>
      <c r="C48" s="9" t="str">
        <f aca="false">INDEX(D12:D20,MATCH(C46&amp;"|"&amp;C47,H12:H20,0))&amp;"-"&amp;INDEX(E12:E20,MATCH(C46&amp;"|"&amp;C47,H12:H20,0))&amp;" weeks"</f>
        <v>14-16 weeks</v>
      </c>
    </row>
    <row r="49" customFormat="false" ht="15" hidden="false" customHeight="false" outlineLevel="0" collapsed="false">
      <c r="B49" s="9" t="s">
        <v>631</v>
      </c>
      <c r="C49" s="64" t="n">
        <f aca="false">INDEX(F12:F20,MATCH(C46&amp;"|"&amp;C47,H12:H20,0))</f>
        <v>46300</v>
      </c>
    </row>
    <row r="50" customFormat="false" ht="15" hidden="false" customHeight="false" outlineLevel="0" collapsed="false">
      <c r="B50" s="9" t="s">
        <v>98</v>
      </c>
      <c r="C50" s="9" t="str">
        <f aca="false">INDEX(G12:G20,MATCH(C46&amp;"|"&amp;C47,H12:H20,0))</f>
        <v>Start within 3 weeks</v>
      </c>
    </row>
    <row r="52" customFormat="false" ht="15" hidden="false" customHeight="false" outlineLevel="0" collapsed="false">
      <c r="B52" s="2" t="s">
        <v>632</v>
      </c>
    </row>
  </sheetData>
  <mergeCells count="1">
    <mergeCell ref="C24:E24"/>
  </mergeCells>
  <conditionalFormatting sqref="G12:G20">
    <cfRule type="cellIs" priority="2" operator="equal" aboveAverage="0" equalAverage="0" bottom="0" percent="0" rank="0" text="" dxfId="15">
      <formula>"Latest start has passed"</formula>
    </cfRule>
    <cfRule type="cellIs" priority="3" operator="equal" aboveAverage="0" equalAverage="0" bottom="0" percent="0" rank="0" text="" dxfId="17">
      <formula>"Start within 3 weeks"</formula>
    </cfRule>
    <cfRule type="cellIs" priority="4" operator="equal" aboveAverage="0" equalAverage="0" bottom="0" percent="0" rank="0" text="" dxfId="13">
      <formula>"Comfortable"</formula>
    </cfRule>
  </conditionalFormatting>
  <conditionalFormatting sqref="C26">
    <cfRule type="expression" priority="5" aboveAverage="0" equalAverage="0" bottom="0" percent="0" rank="0" text="" dxfId="15">
      <formula>$G$18="Latest start has passed"</formula>
    </cfRule>
    <cfRule type="expression" priority="6" aboveAverage="0" equalAverage="0" bottom="0" percent="0" rank="0" text="" dxfId="17">
      <formula>$G$18="Start within 3 weeks"</formula>
    </cfRule>
    <cfRule type="expression" priority="7" aboveAverage="0" equalAverage="0" bottom="0" percent="0" rank="0" text="" dxfId="13">
      <formula>$G$18="Comfortable"</formula>
    </cfRule>
  </conditionalFormatting>
  <conditionalFormatting sqref="D26">
    <cfRule type="expression" priority="8" aboveAverage="0" equalAverage="0" bottom="0" percent="0" rank="0" text="" dxfId="15">
      <formula>$G$19="Latest start has passed"</formula>
    </cfRule>
    <cfRule type="expression" priority="9" aboveAverage="0" equalAverage="0" bottom="0" percent="0" rank="0" text="" dxfId="17">
      <formula>$G$19="Start within 3 weeks"</formula>
    </cfRule>
    <cfRule type="expression" priority="10" aboveAverage="0" equalAverage="0" bottom="0" percent="0" rank="0" text="" dxfId="13">
      <formula>$G$19="Comfortable"</formula>
    </cfRule>
  </conditionalFormatting>
  <conditionalFormatting sqref="E26">
    <cfRule type="expression" priority="11" aboveAverage="0" equalAverage="0" bottom="0" percent="0" rank="0" text="" dxfId="15">
      <formula>$G$20="Latest start has passed"</formula>
    </cfRule>
    <cfRule type="expression" priority="12" aboveAverage="0" equalAverage="0" bottom="0" percent="0" rank="0" text="" dxfId="17">
      <formula>$G$20="Start within 3 weeks"</formula>
    </cfRule>
    <cfRule type="expression" priority="13" aboveAverage="0" equalAverage="0" bottom="0" percent="0" rank="0" text="" dxfId="13">
      <formula>$G$20="Comfortable"</formula>
    </cfRule>
  </conditionalFormatting>
  <conditionalFormatting sqref="C27">
    <cfRule type="expression" priority="14" aboveAverage="0" equalAverage="0" bottom="0" percent="0" rank="0" text="" dxfId="15">
      <formula>$G$15="Latest start has passed"</formula>
    </cfRule>
    <cfRule type="expression" priority="15" aboveAverage="0" equalAverage="0" bottom="0" percent="0" rank="0" text="" dxfId="17">
      <formula>$G$15="Start within 3 weeks"</formula>
    </cfRule>
    <cfRule type="expression" priority="16" aboveAverage="0" equalAverage="0" bottom="0" percent="0" rank="0" text="" dxfId="13">
      <formula>$G$15="Comfortable"</formula>
    </cfRule>
  </conditionalFormatting>
  <conditionalFormatting sqref="D27">
    <cfRule type="expression" priority="17" aboveAverage="0" equalAverage="0" bottom="0" percent="0" rank="0" text="" dxfId="15">
      <formula>$G$16="Latest start has passed"</formula>
    </cfRule>
    <cfRule type="expression" priority="18" aboveAverage="0" equalAverage="0" bottom="0" percent="0" rank="0" text="" dxfId="17">
      <formula>$G$16="Start within 3 weeks"</formula>
    </cfRule>
    <cfRule type="expression" priority="19" aboveAverage="0" equalAverage="0" bottom="0" percent="0" rank="0" text="" dxfId="13">
      <formula>$G$16="Comfortable"</formula>
    </cfRule>
  </conditionalFormatting>
  <conditionalFormatting sqref="E27">
    <cfRule type="expression" priority="20" aboveAverage="0" equalAverage="0" bottom="0" percent="0" rank="0" text="" dxfId="15">
      <formula>$G$17="Latest start has passed"</formula>
    </cfRule>
    <cfRule type="expression" priority="21" aboveAverage="0" equalAverage="0" bottom="0" percent="0" rank="0" text="" dxfId="17">
      <formula>$G$17="Start within 3 weeks"</formula>
    </cfRule>
    <cfRule type="expression" priority="22" aboveAverage="0" equalAverage="0" bottom="0" percent="0" rank="0" text="" dxfId="13">
      <formula>$G$17="Comfortable"</formula>
    </cfRule>
  </conditionalFormatting>
  <conditionalFormatting sqref="C28">
    <cfRule type="expression" priority="23" aboveAverage="0" equalAverage="0" bottom="0" percent="0" rank="0" text="" dxfId="15">
      <formula>$G$12="Latest start has passed"</formula>
    </cfRule>
    <cfRule type="expression" priority="24" aboveAverage="0" equalAverage="0" bottom="0" percent="0" rank="0" text="" dxfId="17">
      <formula>$G$12="Start within 3 weeks"</formula>
    </cfRule>
    <cfRule type="expression" priority="25" aboveAverage="0" equalAverage="0" bottom="0" percent="0" rank="0" text="" dxfId="13">
      <formula>$G$12="Comfortable"</formula>
    </cfRule>
  </conditionalFormatting>
  <conditionalFormatting sqref="D28">
    <cfRule type="expression" priority="26" aboveAverage="0" equalAverage="0" bottom="0" percent="0" rank="0" text="" dxfId="15">
      <formula>$G$13="Latest start has passed"</formula>
    </cfRule>
    <cfRule type="expression" priority="27" aboveAverage="0" equalAverage="0" bottom="0" percent="0" rank="0" text="" dxfId="17">
      <formula>$G$13="Start within 3 weeks"</formula>
    </cfRule>
    <cfRule type="expression" priority="28" aboveAverage="0" equalAverage="0" bottom="0" percent="0" rank="0" text="" dxfId="13">
      <formula>$G$13="Comfortable"</formula>
    </cfRule>
  </conditionalFormatting>
  <conditionalFormatting sqref="E28">
    <cfRule type="expression" priority="29" aboveAverage="0" equalAverage="0" bottom="0" percent="0" rank="0" text="" dxfId="15">
      <formula>$G$14="Latest start has passed"</formula>
    </cfRule>
    <cfRule type="expression" priority="30" aboveAverage="0" equalAverage="0" bottom="0" percent="0" rank="0" text="" dxfId="17">
      <formula>$G$14="Start within 3 weeks"</formula>
    </cfRule>
    <cfRule type="expression" priority="31" aboveAverage="0" equalAverage="0" bottom="0" percent="0" rank="0" text="" dxfId="13">
      <formula>$G$14="Comfortable"</formula>
    </cfRule>
  </conditionalFormatting>
  <conditionalFormatting sqref="C50">
    <cfRule type="cellIs" priority="32" operator="equal" aboveAverage="0" equalAverage="0" bottom="0" percent="0" rank="0" text="" dxfId="15">
      <formula>"Latest start has passed"</formula>
    </cfRule>
    <cfRule type="cellIs" priority="33" operator="equal" aboveAverage="0" equalAverage="0" bottom="0" percent="0" rank="0" text="" dxfId="17">
      <formula>"Start within 3 weeks"</formula>
    </cfRule>
    <cfRule type="cellIs" priority="34" operator="equal" aboveAverage="0" equalAverage="0" bottom="0" percent="0" rank="0" text="" dxfId="13">
      <formula>"Comfortable"</formula>
    </cfRule>
  </conditionalFormatting>
  <dataValidations count="1">
    <dataValidation allowBlank="true" errorStyle="stop" operator="between" showDropDown="false" showErrorMessage="false" showInputMessage="false" sqref="G34:G43" type="list">
      <formula1>"Low,Medium,High"</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I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
    <col collapsed="false" customWidth="true" hidden="false" outlineLevel="0" max="3" min="3" style="0" width="58"/>
    <col collapsed="false" customWidth="true" hidden="false" outlineLevel="0" max="5" min="4" style="0" width="24"/>
    <col collapsed="false" customWidth="true" hidden="false" outlineLevel="0" max="6" min="6" style="0" width="18"/>
    <col collapsed="false" customWidth="true" hidden="false" outlineLevel="0" max="7" min="7" style="0" width="13"/>
    <col collapsed="false" customWidth="true" hidden="false" outlineLevel="0" max="8" min="8" style="0" width="9"/>
    <col collapsed="false" customWidth="true" hidden="false" outlineLevel="0" max="9" min="9" style="0" width="14"/>
  </cols>
  <sheetData>
    <row r="1" customFormat="false" ht="19.7" hidden="false" customHeight="false" outlineLevel="0" collapsed="false">
      <c r="B1" s="1" t="s">
        <v>633</v>
      </c>
    </row>
    <row r="2" customFormat="false" ht="15" hidden="false" customHeight="false" outlineLevel="0" collapsed="false">
      <c r="B2" s="2" t="s">
        <v>634</v>
      </c>
    </row>
    <row r="4" customFormat="false" ht="30" hidden="false" customHeight="true" outlineLevel="0" collapsed="false">
      <c r="B4" s="5" t="s">
        <v>635</v>
      </c>
      <c r="C4" s="5" t="s">
        <v>636</v>
      </c>
      <c r="D4" s="5" t="s">
        <v>637</v>
      </c>
      <c r="E4" s="5" t="s">
        <v>638</v>
      </c>
      <c r="F4" s="5" t="s">
        <v>639</v>
      </c>
      <c r="G4" s="5" t="s">
        <v>594</v>
      </c>
      <c r="H4" s="5" t="s">
        <v>640</v>
      </c>
    </row>
    <row r="5" customFormat="false" ht="28.35" hidden="false" customHeight="false" outlineLevel="0" collapsed="false">
      <c r="B5" s="4" t="n">
        <v>1</v>
      </c>
      <c r="C5" s="4" t="s">
        <v>641</v>
      </c>
      <c r="D5" s="4" t="s">
        <v>642</v>
      </c>
      <c r="E5" s="4" t="s">
        <v>643</v>
      </c>
      <c r="F5" s="4" t="s">
        <v>644</v>
      </c>
      <c r="G5" s="35"/>
      <c r="H5" s="4" t="str">
        <f aca="false">IF(G5="Green",2,IF(G5="Amber",1,IF(G5="Red",0,"")))</f>
        <v/>
      </c>
    </row>
    <row r="6" customFormat="false" ht="28.35" hidden="false" customHeight="false" outlineLevel="0" collapsed="false">
      <c r="B6" s="4" t="n">
        <v>2</v>
      </c>
      <c r="C6" s="4" t="s">
        <v>645</v>
      </c>
      <c r="D6" s="4" t="s">
        <v>646</v>
      </c>
      <c r="E6" s="4" t="s">
        <v>647</v>
      </c>
      <c r="F6" s="4" t="s">
        <v>648</v>
      </c>
      <c r="G6" s="35"/>
      <c r="H6" s="4" t="str">
        <f aca="false">IF(G6="Green",2,IF(G6="Amber",1,IF(G6="Red",0,"")))</f>
        <v/>
      </c>
    </row>
    <row r="7" customFormat="false" ht="28.35" hidden="false" customHeight="false" outlineLevel="0" collapsed="false">
      <c r="B7" s="4" t="n">
        <v>3</v>
      </c>
      <c r="C7" s="4" t="s">
        <v>649</v>
      </c>
      <c r="D7" s="4" t="s">
        <v>650</v>
      </c>
      <c r="E7" s="4" t="s">
        <v>651</v>
      </c>
      <c r="F7" s="4" t="s">
        <v>652</v>
      </c>
      <c r="G7" s="35"/>
      <c r="H7" s="4" t="str">
        <f aca="false">IF(G7="Green",2,IF(G7="Amber",1,IF(G7="Red",0,"")))</f>
        <v/>
      </c>
    </row>
    <row r="8" customFormat="false" ht="28.35" hidden="false" customHeight="false" outlineLevel="0" collapsed="false">
      <c r="B8" s="4" t="n">
        <v>4</v>
      </c>
      <c r="C8" s="4" t="s">
        <v>653</v>
      </c>
      <c r="D8" s="4" t="s">
        <v>654</v>
      </c>
      <c r="E8" s="4" t="s">
        <v>655</v>
      </c>
      <c r="F8" s="4" t="s">
        <v>656</v>
      </c>
      <c r="G8" s="35"/>
      <c r="H8" s="4" t="str">
        <f aca="false">IF(G8="Green",2,IF(G8="Amber",1,IF(G8="Red",0,"")))</f>
        <v/>
      </c>
    </row>
    <row r="9" customFormat="false" ht="28.35" hidden="false" customHeight="false" outlineLevel="0" collapsed="false">
      <c r="B9" s="4" t="n">
        <v>5</v>
      </c>
      <c r="C9" s="4" t="s">
        <v>657</v>
      </c>
      <c r="D9" s="4" t="s">
        <v>658</v>
      </c>
      <c r="E9" s="4" t="s">
        <v>659</v>
      </c>
      <c r="F9" s="4" t="s">
        <v>615</v>
      </c>
      <c r="G9" s="35"/>
      <c r="H9" s="4" t="str">
        <f aca="false">IF(G9="Green",2,IF(G9="Amber",1,IF(G9="Red",0,"")))</f>
        <v/>
      </c>
    </row>
    <row r="10" customFormat="false" ht="28.35" hidden="false" customHeight="false" outlineLevel="0" collapsed="false">
      <c r="B10" s="4" t="n">
        <v>6</v>
      </c>
      <c r="C10" s="4" t="s">
        <v>660</v>
      </c>
      <c r="D10" s="4" t="s">
        <v>661</v>
      </c>
      <c r="E10" s="4" t="s">
        <v>662</v>
      </c>
      <c r="F10" s="4" t="s">
        <v>663</v>
      </c>
      <c r="G10" s="35"/>
      <c r="H10" s="4" t="str">
        <f aca="false">IF(G10="Green",2,IF(G10="Amber",1,IF(G10="Red",0,"")))</f>
        <v/>
      </c>
    </row>
    <row r="11" customFormat="false" ht="28.35" hidden="false" customHeight="false" outlineLevel="0" collapsed="false">
      <c r="B11" s="4" t="n">
        <v>7</v>
      </c>
      <c r="C11" s="4" t="s">
        <v>664</v>
      </c>
      <c r="D11" s="4" t="s">
        <v>665</v>
      </c>
      <c r="E11" s="4" t="s">
        <v>666</v>
      </c>
      <c r="F11" s="4" t="s">
        <v>113</v>
      </c>
      <c r="G11" s="35"/>
      <c r="H11" s="4" t="str">
        <f aca="false">IF(G11="Green",2,IF(G11="Amber",1,IF(G11="Red",0,"")))</f>
        <v/>
      </c>
    </row>
    <row r="12" customFormat="false" ht="28.35" hidden="false" customHeight="false" outlineLevel="0" collapsed="false">
      <c r="B12" s="4" t="n">
        <v>8</v>
      </c>
      <c r="C12" s="4" t="s">
        <v>667</v>
      </c>
      <c r="D12" s="4" t="s">
        <v>668</v>
      </c>
      <c r="E12" s="4" t="s">
        <v>669</v>
      </c>
      <c r="F12" s="4" t="s">
        <v>648</v>
      </c>
      <c r="G12" s="35"/>
      <c r="H12" s="4" t="str">
        <f aca="false">IF(G12="Green",2,IF(G12="Amber",1,IF(G12="Red",0,"")))</f>
        <v/>
      </c>
    </row>
    <row r="13" customFormat="false" ht="15" hidden="false" customHeight="false" outlineLevel="0" collapsed="false">
      <c r="B13" s="4" t="n">
        <v>9</v>
      </c>
      <c r="C13" s="4" t="s">
        <v>670</v>
      </c>
      <c r="D13" s="4" t="s">
        <v>668</v>
      </c>
      <c r="E13" s="4" t="s">
        <v>669</v>
      </c>
      <c r="F13" s="4" t="s">
        <v>656</v>
      </c>
      <c r="G13" s="35"/>
      <c r="H13" s="4" t="str">
        <f aca="false">IF(G13="Green",2,IF(G13="Amber",1,IF(G13="Red",0,"")))</f>
        <v/>
      </c>
    </row>
    <row r="14" customFormat="false" ht="28.35" hidden="false" customHeight="false" outlineLevel="0" collapsed="false">
      <c r="B14" s="4" t="n">
        <v>10</v>
      </c>
      <c r="C14" s="4" t="s">
        <v>671</v>
      </c>
      <c r="D14" s="4" t="s">
        <v>672</v>
      </c>
      <c r="E14" s="4" t="s">
        <v>673</v>
      </c>
      <c r="F14" s="4" t="s">
        <v>674</v>
      </c>
      <c r="G14" s="35"/>
      <c r="H14" s="4" t="str">
        <f aca="false">IF(G14="Green",2,IF(G14="Amber",1,IF(G14="Red",0,"")))</f>
        <v/>
      </c>
    </row>
    <row r="15" customFormat="false" ht="15" hidden="false" customHeight="false" outlineLevel="0" collapsed="false">
      <c r="B15" s="4" t="n">
        <v>11</v>
      </c>
      <c r="C15" s="4" t="s">
        <v>675</v>
      </c>
      <c r="D15" s="4" t="s">
        <v>676</v>
      </c>
      <c r="E15" s="4" t="s">
        <v>666</v>
      </c>
      <c r="F15" s="4" t="s">
        <v>615</v>
      </c>
      <c r="G15" s="35"/>
      <c r="H15" s="4" t="str">
        <f aca="false">IF(G15="Green",2,IF(G15="Amber",1,IF(G15="Red",0,"")))</f>
        <v/>
      </c>
    </row>
    <row r="16" customFormat="false" ht="28.35" hidden="false" customHeight="false" outlineLevel="0" collapsed="false">
      <c r="B16" s="4" t="n">
        <v>12</v>
      </c>
      <c r="C16" s="4" t="s">
        <v>677</v>
      </c>
      <c r="D16" s="4" t="s">
        <v>678</v>
      </c>
      <c r="E16" s="4" t="s">
        <v>679</v>
      </c>
      <c r="F16" s="4" t="s">
        <v>615</v>
      </c>
      <c r="G16" s="35"/>
      <c r="H16" s="4" t="str">
        <f aca="false">IF(G16="Green",2,IF(G16="Amber",1,IF(G16="Red",0,"")))</f>
        <v/>
      </c>
    </row>
    <row r="17" customFormat="false" ht="15" hidden="false" customHeight="false" outlineLevel="0" collapsed="false">
      <c r="C17" s="14" t="s">
        <v>680</v>
      </c>
      <c r="H17" s="14" t="n">
        <f aca="false">SUM(H5:H16)</f>
        <v>0</v>
      </c>
    </row>
    <row r="18" customFormat="false" ht="15" hidden="false" customHeight="false" outlineLevel="0" collapsed="false">
      <c r="C18" s="14" t="s">
        <v>681</v>
      </c>
      <c r="H18" s="19" t="n">
        <f aca="false">COUNTA(G5:G16)</f>
        <v>0</v>
      </c>
    </row>
    <row r="19" customFormat="false" ht="15" hidden="false" customHeight="false" outlineLevel="0" collapsed="false">
      <c r="C19" s="14" t="s">
        <v>627</v>
      </c>
      <c r="H19" s="65" t="str">
        <f aca="false">IF(H18&lt;12,"Answer all 12 questions",IF(H17&gt;=18,"On track",IF(H17&gt;=10,"At risk","Act this week")))</f>
        <v>Answer all 12 questions</v>
      </c>
      <c r="I19" s="65"/>
    </row>
  </sheetData>
  <mergeCells count="1">
    <mergeCell ref="H19:I19"/>
  </mergeCells>
  <conditionalFormatting sqref="G5:G16">
    <cfRule type="cellIs" priority="2" operator="equal" aboveAverage="0" equalAverage="0" bottom="0" percent="0" rank="0" text="" dxfId="13">
      <formula>"Green"</formula>
    </cfRule>
    <cfRule type="cellIs" priority="3" operator="equal" aboveAverage="0" equalAverage="0" bottom="0" percent="0" rank="0" text="" dxfId="17">
      <formula>"Amber"</formula>
    </cfRule>
    <cfRule type="cellIs" priority="4" operator="equal" aboveAverage="0" equalAverage="0" bottom="0" percent="0" rank="0" text="" dxfId="15">
      <formula>"Red"</formula>
    </cfRule>
  </conditionalFormatting>
  <conditionalFormatting sqref="H19">
    <cfRule type="cellIs" priority="5" operator="equal" aboveAverage="0" equalAverage="0" bottom="0" percent="0" rank="0" text="" dxfId="13">
      <formula>"On track"</formula>
    </cfRule>
    <cfRule type="cellIs" priority="6" operator="equal" aboveAverage="0" equalAverage="0" bottom="0" percent="0" rank="0" text="" dxfId="17">
      <formula>"At risk"</formula>
    </cfRule>
    <cfRule type="cellIs" priority="7" operator="equal" aboveAverage="0" equalAverage="0" bottom="0" percent="0" rank="0" text="" dxfId="15">
      <formula>"Act this week"</formula>
    </cfRule>
  </conditionalFormatting>
  <dataValidations count="1">
    <dataValidation allowBlank="true" errorStyle="stop" operator="between" showDropDown="false" showErrorMessage="false" showInputMessage="false" sqref="G5:G16" type="list">
      <formula1>"Green,Amber,Red"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M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12"/>
    <col collapsed="false" customWidth="true" hidden="false" outlineLevel="0" max="4" min="4" style="0" width="26"/>
    <col collapsed="false" customWidth="true" hidden="false" outlineLevel="0" max="5" min="5" style="0" width="52"/>
    <col collapsed="false" customWidth="true" hidden="false" outlineLevel="0" max="6" min="6" style="0" width="11"/>
    <col collapsed="false" customWidth="true" hidden="false" outlineLevel="0" max="7" min="7" style="0" width="10"/>
    <col collapsed="false" customWidth="true" hidden="false" outlineLevel="0" max="8" min="8" style="0" width="7"/>
    <col collapsed="false" customWidth="true" hidden="false" outlineLevel="0" max="9" min="9" style="0" width="9"/>
    <col collapsed="false" customWidth="true" hidden="false" outlineLevel="0" max="10" min="10" style="0" width="48"/>
    <col collapsed="false" customWidth="true" hidden="false" outlineLevel="0" max="11" min="11" style="0" width="22"/>
    <col collapsed="false" customWidth="true" hidden="false" outlineLevel="0" max="13" min="12" style="0" width="11"/>
  </cols>
  <sheetData>
    <row r="1" customFormat="false" ht="19.7" hidden="false" customHeight="false" outlineLevel="0" collapsed="false">
      <c r="B1" s="1" t="s">
        <v>682</v>
      </c>
    </row>
    <row r="2" customFormat="false" ht="15" hidden="false" customHeight="false" outlineLevel="0" collapsed="false">
      <c r="B2" s="2" t="s">
        <v>683</v>
      </c>
    </row>
    <row r="4" customFormat="false" ht="36" hidden="false" customHeight="true" outlineLevel="0" collapsed="false">
      <c r="B4" s="5" t="s">
        <v>684</v>
      </c>
      <c r="C4" s="5" t="s">
        <v>90</v>
      </c>
      <c r="D4" s="5" t="s">
        <v>87</v>
      </c>
      <c r="E4" s="5" t="s">
        <v>685</v>
      </c>
      <c r="F4" s="5" t="s">
        <v>686</v>
      </c>
      <c r="G4" s="5" t="s">
        <v>687</v>
      </c>
      <c r="H4" s="5" t="s">
        <v>640</v>
      </c>
      <c r="I4" s="5" t="s">
        <v>688</v>
      </c>
      <c r="J4" s="5" t="s">
        <v>689</v>
      </c>
      <c r="K4" s="5" t="s">
        <v>690</v>
      </c>
      <c r="L4" s="5" t="s">
        <v>691</v>
      </c>
      <c r="M4" s="5" t="s">
        <v>98</v>
      </c>
    </row>
    <row r="5" customFormat="false" ht="28.35" hidden="false" customHeight="false" outlineLevel="0" collapsed="false">
      <c r="B5" s="4" t="s">
        <v>692</v>
      </c>
      <c r="C5" s="4" t="s">
        <v>693</v>
      </c>
      <c r="D5" s="4" t="s">
        <v>456</v>
      </c>
      <c r="E5" s="4" t="s">
        <v>694</v>
      </c>
      <c r="F5" s="57" t="n">
        <v>4</v>
      </c>
      <c r="G5" s="57" t="n">
        <v>5</v>
      </c>
      <c r="H5" s="56" t="n">
        <f aca="false">IF(AND(ISNUMBER(F5),ISNUMBER(G5)),F5*G5,"")</f>
        <v>20</v>
      </c>
      <c r="I5" s="59" t="str">
        <f aca="false">IF(H5="","",IF(H5&gt;=15,"High",IF(H5&gt;=8,"Medium","Low")))</f>
        <v>High</v>
      </c>
      <c r="J5" s="4" t="s">
        <v>695</v>
      </c>
      <c r="K5" s="4" t="s">
        <v>410</v>
      </c>
      <c r="L5" s="47" t="n">
        <v>46416</v>
      </c>
      <c r="M5" s="66" t="s">
        <v>696</v>
      </c>
    </row>
    <row r="6" customFormat="false" ht="28.35" hidden="false" customHeight="false" outlineLevel="0" collapsed="false">
      <c r="B6" s="4" t="s">
        <v>697</v>
      </c>
      <c r="C6" s="4" t="s">
        <v>693</v>
      </c>
      <c r="D6" s="4" t="s">
        <v>230</v>
      </c>
      <c r="E6" s="4" t="s">
        <v>698</v>
      </c>
      <c r="F6" s="57" t="n">
        <v>3</v>
      </c>
      <c r="G6" s="57" t="n">
        <v>3</v>
      </c>
      <c r="H6" s="56" t="n">
        <f aca="false">IF(AND(ISNUMBER(F6),ISNUMBER(G6)),F6*G6,"")</f>
        <v>9</v>
      </c>
      <c r="I6" s="59" t="str">
        <f aca="false">IF(H6="","",IF(H6&gt;=15,"High",IF(H6&gt;=8,"Medium","Low")))</f>
        <v>Medium</v>
      </c>
      <c r="J6" s="4" t="s">
        <v>699</v>
      </c>
      <c r="K6" s="4" t="s">
        <v>233</v>
      </c>
      <c r="L6" s="47" t="n">
        <v>46304</v>
      </c>
      <c r="M6" s="66" t="s">
        <v>696</v>
      </c>
    </row>
    <row r="7" customFormat="false" ht="28.35" hidden="false" customHeight="false" outlineLevel="0" collapsed="false">
      <c r="B7" s="4" t="s">
        <v>700</v>
      </c>
      <c r="C7" s="4" t="s">
        <v>693</v>
      </c>
      <c r="D7" s="4" t="s">
        <v>105</v>
      </c>
      <c r="E7" s="4" t="s">
        <v>701</v>
      </c>
      <c r="F7" s="57" t="n">
        <v>5</v>
      </c>
      <c r="G7" s="57" t="n">
        <v>4</v>
      </c>
      <c r="H7" s="56" t="n">
        <f aca="false">IF(AND(ISNUMBER(F7),ISNUMBER(G7)),F7*G7,"")</f>
        <v>20</v>
      </c>
      <c r="I7" s="59" t="str">
        <f aca="false">IF(H7="","",IF(H7&gt;=15,"High",IF(H7&gt;=8,"Medium","Low")))</f>
        <v>High</v>
      </c>
      <c r="J7" s="4" t="s">
        <v>702</v>
      </c>
      <c r="K7" s="4" t="s">
        <v>117</v>
      </c>
      <c r="L7" s="47" t="n">
        <v>46311</v>
      </c>
      <c r="M7" s="66" t="s">
        <v>696</v>
      </c>
    </row>
    <row r="8" customFormat="false" ht="28.35" hidden="false" customHeight="false" outlineLevel="0" collapsed="false">
      <c r="B8" s="4" t="s">
        <v>703</v>
      </c>
      <c r="C8" s="4" t="s">
        <v>693</v>
      </c>
      <c r="D8" s="4" t="s">
        <v>230</v>
      </c>
      <c r="E8" s="4" t="s">
        <v>704</v>
      </c>
      <c r="F8" s="57" t="n">
        <v>3</v>
      </c>
      <c r="G8" s="57" t="n">
        <v>4</v>
      </c>
      <c r="H8" s="56" t="n">
        <f aca="false">IF(AND(ISNUMBER(F8),ISNUMBER(G8)),F8*G8,"")</f>
        <v>12</v>
      </c>
      <c r="I8" s="59" t="str">
        <f aca="false">IF(H8="","",IF(H8&gt;=15,"High",IF(H8&gt;=8,"Medium","Low")))</f>
        <v>Medium</v>
      </c>
      <c r="J8" s="4" t="s">
        <v>705</v>
      </c>
      <c r="K8" s="4" t="s">
        <v>233</v>
      </c>
      <c r="L8" s="47" t="n">
        <v>46311</v>
      </c>
      <c r="M8" s="66" t="s">
        <v>696</v>
      </c>
    </row>
    <row r="9" customFormat="false" ht="28.35" hidden="false" customHeight="false" outlineLevel="0" collapsed="false">
      <c r="B9" s="4" t="s">
        <v>706</v>
      </c>
      <c r="C9" s="4" t="s">
        <v>693</v>
      </c>
      <c r="D9" s="4" t="s">
        <v>230</v>
      </c>
      <c r="E9" s="4" t="s">
        <v>707</v>
      </c>
      <c r="F9" s="57" t="n">
        <v>3</v>
      </c>
      <c r="G9" s="57" t="n">
        <v>3</v>
      </c>
      <c r="H9" s="56" t="n">
        <f aca="false">IF(AND(ISNUMBER(F9),ISNUMBER(G9)),F9*G9,"")</f>
        <v>9</v>
      </c>
      <c r="I9" s="59" t="str">
        <f aca="false">IF(H9="","",IF(H9&gt;=15,"High",IF(H9&gt;=8,"Medium","Low")))</f>
        <v>Medium</v>
      </c>
      <c r="J9" s="4" t="s">
        <v>708</v>
      </c>
      <c r="K9" s="4" t="s">
        <v>275</v>
      </c>
      <c r="L9" s="47" t="n">
        <v>46302</v>
      </c>
      <c r="M9" s="66" t="s">
        <v>696</v>
      </c>
    </row>
    <row r="10" customFormat="false" ht="28.35" hidden="false" customHeight="false" outlineLevel="0" collapsed="false">
      <c r="B10" s="4" t="s">
        <v>709</v>
      </c>
      <c r="C10" s="4" t="s">
        <v>693</v>
      </c>
      <c r="D10" s="4" t="s">
        <v>272</v>
      </c>
      <c r="E10" s="4" t="s">
        <v>710</v>
      </c>
      <c r="F10" s="57" t="n">
        <v>4</v>
      </c>
      <c r="G10" s="57" t="n">
        <v>4</v>
      </c>
      <c r="H10" s="56" t="n">
        <f aca="false">IF(AND(ISNUMBER(F10),ISNUMBER(G10)),F10*G10,"")</f>
        <v>16</v>
      </c>
      <c r="I10" s="59" t="str">
        <f aca="false">IF(H10="","",IF(H10&gt;=15,"High",IF(H10&gt;=8,"Medium","Low")))</f>
        <v>High</v>
      </c>
      <c r="J10" s="4" t="s">
        <v>711</v>
      </c>
      <c r="K10" s="4" t="s">
        <v>275</v>
      </c>
      <c r="L10" s="47" t="n">
        <v>46317</v>
      </c>
      <c r="M10" s="66" t="s">
        <v>696</v>
      </c>
    </row>
    <row r="11" customFormat="false" ht="28.35" hidden="false" customHeight="false" outlineLevel="0" collapsed="false">
      <c r="B11" s="4" t="s">
        <v>712</v>
      </c>
      <c r="C11" s="4" t="s">
        <v>693</v>
      </c>
      <c r="D11" s="4" t="s">
        <v>167</v>
      </c>
      <c r="E11" s="4" t="s">
        <v>713</v>
      </c>
      <c r="F11" s="57" t="n">
        <v>4</v>
      </c>
      <c r="G11" s="57" t="n">
        <v>5</v>
      </c>
      <c r="H11" s="56" t="n">
        <f aca="false">IF(AND(ISNUMBER(F11),ISNUMBER(G11)),F11*G11,"")</f>
        <v>20</v>
      </c>
      <c r="I11" s="59" t="str">
        <f aca="false">IF(H11="","",IF(H11&gt;=15,"High",IF(H11&gt;=8,"Medium","Low")))</f>
        <v>High</v>
      </c>
      <c r="J11" s="4" t="s">
        <v>714</v>
      </c>
      <c r="K11" s="4" t="s">
        <v>373</v>
      </c>
      <c r="L11" s="47" t="n">
        <v>46339</v>
      </c>
      <c r="M11" s="66" t="s">
        <v>696</v>
      </c>
    </row>
    <row r="12" customFormat="false" ht="28.35" hidden="false" customHeight="false" outlineLevel="0" collapsed="false">
      <c r="B12" s="4" t="s">
        <v>715</v>
      </c>
      <c r="C12" s="4" t="s">
        <v>693</v>
      </c>
      <c r="D12" s="4" t="s">
        <v>332</v>
      </c>
      <c r="E12" s="4" t="s">
        <v>716</v>
      </c>
      <c r="F12" s="57" t="n">
        <v>4</v>
      </c>
      <c r="G12" s="57" t="n">
        <v>4</v>
      </c>
      <c r="H12" s="56" t="n">
        <f aca="false">IF(AND(ISNUMBER(F12),ISNUMBER(G12)),F12*G12,"")</f>
        <v>16</v>
      </c>
      <c r="I12" s="59" t="str">
        <f aca="false">IF(H12="","",IF(H12&gt;=15,"High",IF(H12&gt;=8,"Medium","Low")))</f>
        <v>High</v>
      </c>
      <c r="J12" s="4" t="s">
        <v>717</v>
      </c>
      <c r="K12" s="4" t="s">
        <v>364</v>
      </c>
      <c r="L12" s="47" t="n">
        <v>46422</v>
      </c>
      <c r="M12" s="66" t="s">
        <v>696</v>
      </c>
    </row>
    <row r="13" customFormat="false" ht="28.35" hidden="false" customHeight="false" outlineLevel="0" collapsed="false">
      <c r="B13" s="4" t="s">
        <v>718</v>
      </c>
      <c r="C13" s="4" t="s">
        <v>693</v>
      </c>
      <c r="D13" s="4" t="s">
        <v>272</v>
      </c>
      <c r="E13" s="4" t="s">
        <v>719</v>
      </c>
      <c r="F13" s="57" t="n">
        <v>4</v>
      </c>
      <c r="G13" s="57" t="n">
        <v>3</v>
      </c>
      <c r="H13" s="56" t="n">
        <f aca="false">IF(AND(ISNUMBER(F13),ISNUMBER(G13)),F13*G13,"")</f>
        <v>12</v>
      </c>
      <c r="I13" s="59" t="str">
        <f aca="false">IF(H13="","",IF(H13&gt;=15,"High",IF(H13&gt;=8,"Medium","Low")))</f>
        <v>Medium</v>
      </c>
      <c r="J13" s="4" t="s">
        <v>720</v>
      </c>
      <c r="K13" s="4" t="s">
        <v>315</v>
      </c>
      <c r="L13" s="47" t="n">
        <v>46372</v>
      </c>
      <c r="M13" s="66" t="s">
        <v>696</v>
      </c>
    </row>
    <row r="14" customFormat="false" ht="28.35" hidden="false" customHeight="false" outlineLevel="0" collapsed="false">
      <c r="B14" s="4" t="s">
        <v>721</v>
      </c>
      <c r="C14" s="4" t="s">
        <v>693</v>
      </c>
      <c r="D14" s="4" t="s">
        <v>376</v>
      </c>
      <c r="E14" s="4" t="s">
        <v>722</v>
      </c>
      <c r="F14" s="57" t="n">
        <v>3</v>
      </c>
      <c r="G14" s="57" t="n">
        <v>3</v>
      </c>
      <c r="H14" s="56" t="n">
        <f aca="false">IF(AND(ISNUMBER(F14),ISNUMBER(G14)),F14*G14,"")</f>
        <v>9</v>
      </c>
      <c r="I14" s="59" t="str">
        <f aca="false">IF(H14="","",IF(H14&gt;=15,"High",IF(H14&gt;=8,"Medium","Low")))</f>
        <v>Medium</v>
      </c>
      <c r="J14" s="4" t="s">
        <v>723</v>
      </c>
      <c r="K14" s="4" t="s">
        <v>209</v>
      </c>
      <c r="L14" s="47" t="n">
        <v>46402</v>
      </c>
      <c r="M14" s="66" t="s">
        <v>696</v>
      </c>
    </row>
    <row r="15" customFormat="false" ht="28.35" hidden="false" customHeight="false" outlineLevel="0" collapsed="false">
      <c r="B15" s="4" t="s">
        <v>724</v>
      </c>
      <c r="C15" s="4" t="s">
        <v>693</v>
      </c>
      <c r="D15" s="4" t="s">
        <v>105</v>
      </c>
      <c r="E15" s="4" t="s">
        <v>725</v>
      </c>
      <c r="F15" s="57" t="n">
        <v>4</v>
      </c>
      <c r="G15" s="57" t="n">
        <v>4</v>
      </c>
      <c r="H15" s="56" t="n">
        <f aca="false">IF(AND(ISNUMBER(F15),ISNUMBER(G15)),F15*G15,"")</f>
        <v>16</v>
      </c>
      <c r="I15" s="59" t="str">
        <f aca="false">IF(H15="","",IF(H15&gt;=15,"High",IF(H15&gt;=8,"Medium","Low")))</f>
        <v>High</v>
      </c>
      <c r="J15" s="4" t="s">
        <v>726</v>
      </c>
      <c r="K15" s="4" t="s">
        <v>130</v>
      </c>
      <c r="L15" s="47" t="n">
        <v>46311</v>
      </c>
      <c r="M15" s="66" t="s">
        <v>696</v>
      </c>
    </row>
    <row r="16" customFormat="false" ht="28.35" hidden="false" customHeight="false" outlineLevel="0" collapsed="false">
      <c r="B16" s="4" t="s">
        <v>727</v>
      </c>
      <c r="C16" s="4" t="s">
        <v>728</v>
      </c>
      <c r="D16" s="4" t="s">
        <v>105</v>
      </c>
      <c r="E16" s="4" t="s">
        <v>729</v>
      </c>
      <c r="F16" s="57"/>
      <c r="G16" s="57"/>
      <c r="H16" s="56" t="str">
        <f aca="false">IF(AND(ISNUMBER(F16),ISNUMBER(G16)),F16*G16,"")</f>
        <v/>
      </c>
      <c r="I16" s="59" t="str">
        <f aca="false">IF(H16="","",IF(H16&gt;=15,"High",IF(H16&gt;=8,"Medium","Low")))</f>
        <v/>
      </c>
      <c r="J16" s="4" t="s">
        <v>730</v>
      </c>
      <c r="K16" s="4" t="s">
        <v>117</v>
      </c>
      <c r="L16" s="47"/>
      <c r="M16" s="66" t="s">
        <v>696</v>
      </c>
    </row>
    <row r="17" customFormat="false" ht="28.35" hidden="false" customHeight="false" outlineLevel="0" collapsed="false">
      <c r="B17" s="4" t="s">
        <v>731</v>
      </c>
      <c r="C17" s="4" t="s">
        <v>732</v>
      </c>
      <c r="D17" s="4" t="s">
        <v>230</v>
      </c>
      <c r="E17" s="4" t="s">
        <v>733</v>
      </c>
      <c r="F17" s="57"/>
      <c r="G17" s="57"/>
      <c r="H17" s="56" t="str">
        <f aca="false">IF(AND(ISNUMBER(F17),ISNUMBER(G17)),F17*G17,"")</f>
        <v/>
      </c>
      <c r="I17" s="59" t="str">
        <f aca="false">IF(H17="","",IF(H17&gt;=15,"High",IF(H17&gt;=8,"Medium","Low")))</f>
        <v/>
      </c>
      <c r="J17" s="4" t="s">
        <v>734</v>
      </c>
      <c r="K17" s="4" t="s">
        <v>170</v>
      </c>
      <c r="L17" s="47"/>
      <c r="M17" s="66" t="s">
        <v>696</v>
      </c>
    </row>
  </sheetData>
  <conditionalFormatting sqref="I5:I17">
    <cfRule type="cellIs" priority="2" operator="equal" aboveAverage="0" equalAverage="0" bottom="0" percent="0" rank="0" text="" dxfId="15">
      <formula>"High"</formula>
    </cfRule>
    <cfRule type="cellIs" priority="3" operator="equal" aboveAverage="0" equalAverage="0" bottom="0" percent="0" rank="0" text="" dxfId="17">
      <formula>"Medium"</formula>
    </cfRule>
    <cfRule type="cellIs" priority="4" operator="equal" aboveAverage="0" equalAverage="0" bottom="0" percent="0" rank="0" text="" dxfId="13">
      <formula>"Low"</formula>
    </cfRule>
  </conditionalFormatting>
  <dataValidations count="1">
    <dataValidation allowBlank="true" errorStyle="stop" operator="between" showDropDown="false" showErrorMessage="false" showInputMessage="false" sqref="M5:M17" type="list">
      <formula1>"Open,Mitigating,Closed,Occurred"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2026-09-28T12:25:09Z</dcterms:created>
  <dc:creator>openpyxl</dc:creator>
  <dc:description/>
  <dc:language>en-US</dc:language>
  <cp:lastModifiedBy/>
  <dcterms:modified xsi:type="dcterms:W3CDTF">2026-09-28T12:25:09Z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